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2년 4월 결산서 " sheetId="1" r:id="rId1"/>
    <sheet name="2022년 비지정후원 직간접비사용내역" sheetId="2" r:id="rId2"/>
    <sheet name="2022년 지정후원 직간접비사용내역" sheetId="3" r:id="rId3"/>
  </sheets>
  <definedNames>
    <definedName name="_xlnm.Print_Area" localSheetId="0">'2022년 4월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<sst xmlns="http://schemas.openxmlformats.org/spreadsheetml/2006/main" count="189" uniqueCount="95">
  <si>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</si>
  <si>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</si>
  <si>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</si>
  <si>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</si>
  <si>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</si>
  <si>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</si>
  <si>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</si>
  <si>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</si>
  <si>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</si>
  <si>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</si>
  <si>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</si>
  <si>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</si>
  <si>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</si>
  <si>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</si>
  <si>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</si>
  <si>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</si>
  <si>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</si>
  <si>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</si>
  <si>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</si>
  <si>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</si>
  <si>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</si>
  <si>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</si>
  <si>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</si>
  <si>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</si>
  <si>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</si>
  <si>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</si>
  <si>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</si>
  <si>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</si>
  <si>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</si>
  <si>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</si>
  <si>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</si>
  <si>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</si>
  <si>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</si>
  <si>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</si>
  <si>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</si>
  <si>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</si>
  <si>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</si>
  <si>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</si>
  <si>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</si>
  <si>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</si>
  <si>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</si>
  <si>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</si>
  <si>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</si>
  <si>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</si>
  <si>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</si>
  <si>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</si>
  <si>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</si>
  <si>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</si>
  <si>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</si>
  <si>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</si>
  <si>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</si>
  <si>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</si>
  <si>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</si>
  <si>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</si>
  <si>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</si>
  <si>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</si>
  <si>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</si>
  <si>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</si>
  <si>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</si>
  <si>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</si>
  <si>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</si>
  <si>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</si>
  <si>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</si>
  <si>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</si>
  <si>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</si>
  <si>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</si>
  <si>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</si>
  <si>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</si>
  <si>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</si>
  <si>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</si>
  <si>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</si>
  <si>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</si>
  <si>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</si>
  <si>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</si>
  <si>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</si>
  <si>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</si>
  <si>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</si>
  <si>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</si>
  <si>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</si>
  <si>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</si>
  <si>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</si>
  <si>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잡수입</t>
  </si>
  <si>
    <t>예금이자</t>
  </si>
  <si>
    <t>수원시장애인체육회</t>
  </si>
  <si>
    <t>2022년 4월 바다의별 후원금 결산서</t>
  </si>
  <si>
    <t>2022. 4. 30 기준 (단위 : 원)</t>
  </si>
  <si>
    <t>2022년도 4월 바다의별 비지정후원금 사용내역(직,간접비)</t>
  </si>
  <si>
    <t>2022년도 4월 바다의별 지정후원금 사용내역(직,간접비)</t>
  </si>
  <si>
    <t>2022. 4. 30기준 (단위 : 원)</t>
  </si>
  <si>
    <t>사무용라벨프린터구입 외</t>
  </si>
  <si>
    <t>도시가스 시설부담금</t>
  </si>
  <si>
    <t>외벽공사내역작성 용역비</t>
  </si>
  <si>
    <t>의약품구입</t>
  </si>
  <si>
    <t>증축공사설계 중도금</t>
  </si>
  <si>
    <t>아름다운가게 사업(2021 반환금 760,000원)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</si>
</sst>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3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0" borderId="45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35" borderId="44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6" fillId="36" borderId="26" xfId="0" applyNumberFormat="1" applyFont="1" applyFill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176" fontId="46" fillId="36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7" borderId="45" xfId="48" applyFont="1" applyFill="1" applyBorder="1" applyAlignment="1">
      <alignment vertical="center"/>
    </xf>
    <xf numFmtId="41" fontId="45" fillId="37" borderId="50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4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 shrinkToFit="1"/>
    </xf>
    <xf numFmtId="0" fontId="45" fillId="0" borderId="20" xfId="0" applyFont="1" applyBorder="1" applyAlignment="1">
      <alignment shrinkToFit="1"/>
    </xf>
    <xf numFmtId="176" fontId="49" fillId="0" borderId="42" xfId="0" applyNumberFormat="1" applyFont="1" applyBorder="1" applyAlignment="1">
      <alignment horizontal="center" vertical="center"/>
    </xf>
    <xf numFmtId="176" fontId="49" fillId="0" borderId="44" xfId="0" applyNumberFormat="1" applyFont="1" applyBorder="1" applyAlignment="1">
      <alignment horizontal="right" vertical="center"/>
    </xf>
    <xf numFmtId="176" fontId="45" fillId="35" borderId="0" xfId="0" applyNumberFormat="1" applyFont="1" applyFill="1" applyBorder="1" applyAlignment="1">
      <alignment horizontal="right" vertical="center" shrinkToFit="1"/>
    </xf>
    <xf numFmtId="176" fontId="45" fillId="35" borderId="0" xfId="0" applyNumberFormat="1" applyFont="1" applyFill="1" applyAlignment="1">
      <alignment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41" fontId="45" fillId="0" borderId="44" xfId="48" applyFont="1" applyBorder="1" applyAlignment="1">
      <alignment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 shrinkToFit="1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2" xfId="0" applyNumberFormat="1" applyFont="1" applyFill="1" applyBorder="1" applyAlignment="1">
      <alignment horizontal="right" vertical="center"/>
    </xf>
    <xf numFmtId="176" fontId="46" fillId="34" borderId="49" xfId="0" applyNumberFormat="1" applyFont="1" applyFill="1" applyBorder="1" applyAlignment="1">
      <alignment horizontal="right"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5" fillId="35" borderId="53" xfId="0" applyNumberFormat="1" applyFont="1" applyFill="1" applyBorder="1" applyAlignment="1">
      <alignment horizontal="right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4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55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6" xfId="0" applyNumberFormat="1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0" borderId="59" xfId="0" applyNumberFormat="1" applyFont="1" applyFill="1" applyBorder="1" applyAlignment="1">
      <alignment horizontal="center" vertical="center" wrapText="1"/>
    </xf>
    <xf numFmtId="176" fontId="46" fillId="0" borderId="60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5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62" xfId="0" applyNumberFormat="1" applyFont="1" applyFill="1" applyBorder="1" applyAlignment="1">
      <alignment horizontal="center" vertical="center"/>
    </xf>
    <xf numFmtId="176" fontId="46" fillId="33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38" borderId="66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5" fillId="0" borderId="51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6" fillId="33" borderId="67" xfId="0" applyNumberFormat="1" applyFont="1" applyFill="1" applyBorder="1" applyAlignment="1">
      <alignment horizontal="center" vertical="center"/>
    </xf>
    <xf numFmtId="0" fontId="48" fillId="38" borderId="6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2" t="s">
        <v>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8.75" customHeight="1" thickBot="1">
      <c r="L2" s="4" t="s">
        <v>85</v>
      </c>
    </row>
    <row r="3" spans="1:12" ht="16.5" customHeight="1">
      <c r="A3" s="133" t="s">
        <v>29</v>
      </c>
      <c r="B3" s="134"/>
      <c r="C3" s="134"/>
      <c r="D3" s="135"/>
      <c r="E3" s="153" t="s">
        <v>30</v>
      </c>
      <c r="F3" s="154"/>
      <c r="G3" s="154"/>
      <c r="H3" s="154"/>
      <c r="I3" s="154"/>
      <c r="J3" s="154"/>
      <c r="K3" s="155"/>
      <c r="L3" s="161" t="s">
        <v>31</v>
      </c>
    </row>
    <row r="4" spans="1:12" ht="16.5" customHeight="1" thickBot="1">
      <c r="A4" s="158" t="s">
        <v>32</v>
      </c>
      <c r="B4" s="159"/>
      <c r="C4" s="92" t="s">
        <v>33</v>
      </c>
      <c r="D4" s="6" t="s">
        <v>31</v>
      </c>
      <c r="E4" s="149" t="s">
        <v>32</v>
      </c>
      <c r="F4" s="150"/>
      <c r="G4" s="151"/>
      <c r="H4" s="40" t="s">
        <v>34</v>
      </c>
      <c r="I4" s="41" t="s">
        <v>35</v>
      </c>
      <c r="J4" s="40" t="s">
        <v>36</v>
      </c>
      <c r="K4" s="41" t="s">
        <v>35</v>
      </c>
      <c r="L4" s="162"/>
    </row>
    <row r="5" spans="1:12" ht="19.5" customHeight="1">
      <c r="A5" s="93" t="s">
        <v>37</v>
      </c>
      <c r="B5" s="9" t="s">
        <v>38</v>
      </c>
      <c r="C5" s="10">
        <f>'2022년 비지정후원 직간접비사용내역'!C31</f>
        <v>4579000</v>
      </c>
      <c r="D5" s="19"/>
      <c r="E5" s="145" t="s">
        <v>58</v>
      </c>
      <c r="F5" s="160" t="s">
        <v>39</v>
      </c>
      <c r="G5" s="12" t="s">
        <v>43</v>
      </c>
      <c r="H5" s="42">
        <f>'2022년 비지정후원 직간접비사용내역'!H5+'2022년 비지정후원 직간접비사용내역'!I5</f>
        <v>0</v>
      </c>
      <c r="I5" s="43">
        <f>H5/$H$32</f>
        <v>0</v>
      </c>
      <c r="J5" s="42">
        <f>'2022년 지정후원 직간접비사용내역'!H5+'2022년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'2022년 지정후원 직간접비사용내역'!C31</f>
        <v>830000</v>
      </c>
      <c r="D6" s="22"/>
      <c r="E6" s="146"/>
      <c r="F6" s="140"/>
      <c r="G6" s="22" t="s">
        <v>44</v>
      </c>
      <c r="H6" s="42">
        <f>'2022년 비지정후원 직간접비사용내역'!H6+'2022년 비지정후원 직간접비사용내역'!I6</f>
        <v>0</v>
      </c>
      <c r="I6" s="43">
        <f>H6/$H$32</f>
        <v>0</v>
      </c>
      <c r="J6" s="42">
        <f>'2022년 지정후원 직간접비사용내역'!H6+'2022년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46"/>
      <c r="F7" s="140"/>
      <c r="G7" s="22" t="s">
        <v>45</v>
      </c>
      <c r="H7" s="42">
        <f>'2022년 비지정후원 직간접비사용내역'!H7+'2022년 비지정후원 직간접비사용내역'!I7</f>
        <v>0</v>
      </c>
      <c r="I7" s="43">
        <f aca="true" t="shared" si="0" ref="I7:I30">H7/$H$32</f>
        <v>0</v>
      </c>
      <c r="J7" s="42">
        <f>'2022년 지정후원 직간접비사용내역'!H7+'2022년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122" t="s">
        <v>12</v>
      </c>
      <c r="B8" s="46"/>
      <c r="C8" s="46">
        <f>C5+C6</f>
        <v>5409000</v>
      </c>
      <c r="D8" s="47"/>
      <c r="E8" s="146"/>
      <c r="F8" s="140"/>
      <c r="G8" s="22" t="s">
        <v>46</v>
      </c>
      <c r="H8" s="42">
        <f>'2022년 비지정후원 직간접비사용내역'!H8+'2022년 비지정후원 직간접비사용내역'!I8</f>
        <v>0</v>
      </c>
      <c r="I8" s="43">
        <f t="shared" si="0"/>
        <v>0</v>
      </c>
      <c r="J8" s="42">
        <f>'2022년 지정후원 직간접비사용내역'!H8+'2022년 지정후원 직간접비사용내역'!I8</f>
        <v>0</v>
      </c>
      <c r="K8" s="43">
        <f t="shared" si="1"/>
        <v>0</v>
      </c>
      <c r="L8" s="45"/>
    </row>
    <row r="9" spans="1:12" ht="19.5" customHeight="1">
      <c r="A9" s="94"/>
      <c r="B9" s="88"/>
      <c r="C9" s="121" t="s">
        <v>77</v>
      </c>
      <c r="D9" s="86">
        <v>46925483</v>
      </c>
      <c r="E9" s="146"/>
      <c r="F9" s="140"/>
      <c r="G9" s="22" t="s">
        <v>47</v>
      </c>
      <c r="H9" s="42">
        <f>'2022년 비지정후원 직간접비사용내역'!H9+'2022년 비지정후원 직간접비사용내역'!I9</f>
        <v>0</v>
      </c>
      <c r="I9" s="43">
        <f t="shared" si="0"/>
        <v>0</v>
      </c>
      <c r="J9" s="42">
        <f>'2022년 지정후원 직간접비사용내역'!H9+'2022년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5" t="s">
        <v>70</v>
      </c>
      <c r="D10" s="87">
        <v>2588920</v>
      </c>
      <c r="E10" s="146"/>
      <c r="F10" s="141"/>
      <c r="G10" s="22" t="s">
        <v>28</v>
      </c>
      <c r="H10" s="42">
        <f>'2022년 비지정후원 직간접비사용내역'!H10+'2022년 비지정후원 직간접비사용내역'!I10</f>
        <v>0</v>
      </c>
      <c r="I10" s="43">
        <f t="shared" si="0"/>
        <v>0</v>
      </c>
      <c r="J10" s="42">
        <f>'2022년 지정후원 직간접비사용내역'!H10+'2022년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5" t="s">
        <v>71</v>
      </c>
      <c r="D11" s="87">
        <v>0</v>
      </c>
      <c r="E11" s="146"/>
      <c r="F11" s="139" t="s">
        <v>8</v>
      </c>
      <c r="G11" s="22" t="s">
        <v>9</v>
      </c>
      <c r="H11" s="42">
        <f>'2022년 비지정후원 직간접비사용내역'!H11+'2022년 비지정후원 직간접비사용내역'!I11</f>
        <v>0</v>
      </c>
      <c r="I11" s="43">
        <f t="shared" si="0"/>
        <v>0</v>
      </c>
      <c r="J11" s="42">
        <f>'2022년 지정후원 직간접비사용내역'!H11+'2022년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5" t="s">
        <v>72</v>
      </c>
      <c r="D12" s="87">
        <v>8131737</v>
      </c>
      <c r="E12" s="146"/>
      <c r="F12" s="140"/>
      <c r="G12" s="22" t="s">
        <v>48</v>
      </c>
      <c r="H12" s="42">
        <f>'2022년 비지정후원 직간접비사용내역'!H12+'2022년 비지정후원 직간접비사용내역'!I12</f>
        <v>0</v>
      </c>
      <c r="I12" s="43">
        <f t="shared" si="0"/>
        <v>0</v>
      </c>
      <c r="J12" s="42">
        <f>'2022년 지정후원 직간접비사용내역'!H12+'2022년 지정후원 직간접비사용내역'!I12</f>
        <v>0</v>
      </c>
      <c r="K12" s="43">
        <f t="shared" si="1"/>
        <v>0</v>
      </c>
      <c r="L12" s="45"/>
    </row>
    <row r="13" spans="1:12" ht="19.5" customHeight="1">
      <c r="A13" s="156" t="s">
        <v>64</v>
      </c>
      <c r="B13" s="131">
        <f>SUM(D9:D18)</f>
        <v>88777528</v>
      </c>
      <c r="C13" s="85" t="s">
        <v>78</v>
      </c>
      <c r="D13" s="87">
        <v>850340</v>
      </c>
      <c r="E13" s="146"/>
      <c r="F13" s="141"/>
      <c r="G13" s="22" t="s">
        <v>49</v>
      </c>
      <c r="H13" s="42">
        <f>'2022년 비지정후원 직간접비사용내역'!H13+'2022년 비지정후원 직간접비사용내역'!I13</f>
        <v>0</v>
      </c>
      <c r="I13" s="43">
        <f t="shared" si="0"/>
        <v>0</v>
      </c>
      <c r="J13" s="42">
        <f>'2022년 지정후원 직간접비사용내역'!H13+'2022년 지정후원 직간접비사용내역'!I13</f>
        <v>0</v>
      </c>
      <c r="K13" s="43">
        <f t="shared" si="1"/>
        <v>0</v>
      </c>
      <c r="L13" s="45"/>
    </row>
    <row r="14" spans="1:12" ht="19.5" customHeight="1">
      <c r="A14" s="157"/>
      <c r="B14" s="132"/>
      <c r="C14" s="119" t="s">
        <v>79</v>
      </c>
      <c r="D14" s="95">
        <v>2321500</v>
      </c>
      <c r="E14" s="146"/>
      <c r="F14" s="139" t="s">
        <v>50</v>
      </c>
      <c r="G14" s="22" t="s">
        <v>10</v>
      </c>
      <c r="H14" s="42">
        <f>'2022년 비지정후원 직간접비사용내역'!H14+'2022년 비지정후원 직간접비사용내역'!I14</f>
        <v>0</v>
      </c>
      <c r="I14" s="43">
        <f t="shared" si="0"/>
        <v>0</v>
      </c>
      <c r="J14" s="42">
        <f>'2022년 지정후원 직간접비사용내역'!H14+'2022년 지정후원 직간접비사용내역'!I14</f>
        <v>0</v>
      </c>
      <c r="K14" s="43">
        <f t="shared" si="1"/>
        <v>0</v>
      </c>
      <c r="L14" s="45"/>
    </row>
    <row r="15" spans="1:12" ht="19.5" customHeight="1">
      <c r="A15" s="157" t="s">
        <v>65</v>
      </c>
      <c r="B15" s="163">
        <f>C8</f>
        <v>5409000</v>
      </c>
      <c r="C15" s="119" t="s">
        <v>80</v>
      </c>
      <c r="D15" s="95">
        <v>24899548</v>
      </c>
      <c r="E15" s="146"/>
      <c r="F15" s="140"/>
      <c r="G15" s="22" t="s">
        <v>51</v>
      </c>
      <c r="H15" s="42">
        <f>'2022년 비지정후원 직간접비사용내역'!H15+'2022년 비지정후원 직간접비사용내역'!I15</f>
        <v>288800</v>
      </c>
      <c r="I15" s="43">
        <f t="shared" si="0"/>
        <v>0.12065205584753055</v>
      </c>
      <c r="J15" s="42">
        <f>'2022년 지정후원 직간접비사용내역'!H15+'2022년 지정후원 직간접비사용내역'!I15</f>
        <v>0</v>
      </c>
      <c r="K15" s="43">
        <f t="shared" si="1"/>
        <v>0</v>
      </c>
      <c r="L15" s="45"/>
    </row>
    <row r="16" spans="1:12" ht="19.5" customHeight="1">
      <c r="A16" s="157"/>
      <c r="B16" s="164"/>
      <c r="C16" s="85" t="s">
        <v>83</v>
      </c>
      <c r="D16" s="120">
        <v>3060000</v>
      </c>
      <c r="E16" s="146"/>
      <c r="F16" s="140"/>
      <c r="G16" s="22" t="s">
        <v>4</v>
      </c>
      <c r="H16" s="42">
        <f>'2022년 비지정후원 직간접비사용내역'!H16+'2022년 비지정후원 직간접비사용내역'!I16</f>
        <v>0</v>
      </c>
      <c r="I16" s="43">
        <f t="shared" si="0"/>
        <v>0</v>
      </c>
      <c r="J16" s="42">
        <f>'2022년 지정후원 직간접비사용내역'!H16+'2022년 지정후원 직간접비사용내역'!I16</f>
        <v>0</v>
      </c>
      <c r="K16" s="43">
        <f t="shared" si="1"/>
        <v>0</v>
      </c>
      <c r="L16" s="45"/>
    </row>
    <row r="17" spans="1:12" ht="19.5" customHeight="1">
      <c r="A17" s="123" t="s">
        <v>66</v>
      </c>
      <c r="B17" s="84">
        <f>'2022년 비지정후원 직간접비사용내역'!H31+'2022년 비지정후원 직간접비사용내역'!I31+'2022년 지정후원 직간접비사용내역'!H31+'2022년 지정후원 직간접비사용내역'!I31</f>
        <v>9854810</v>
      </c>
      <c r="C17" s="85"/>
      <c r="D17" s="120"/>
      <c r="E17" s="146"/>
      <c r="F17" s="140"/>
      <c r="G17" s="22" t="s">
        <v>6</v>
      </c>
      <c r="H17" s="42">
        <f>'2022년 비지정후원 직간접비사용내역'!H17+'2022년 비지정후원 직간접비사용내역'!I17</f>
        <v>101900</v>
      </c>
      <c r="I17" s="43">
        <f t="shared" si="0"/>
        <v>0.042570791173349595</v>
      </c>
      <c r="J17" s="42">
        <f>'2022년 지정후원 직간접비사용내역'!H17+'2022년 지정후원 직간접비사용내역'!I17</f>
        <v>0</v>
      </c>
      <c r="K17" s="43">
        <f t="shared" si="1"/>
        <v>0</v>
      </c>
      <c r="L17" s="45"/>
    </row>
    <row r="18" spans="1:12" ht="19.5" customHeight="1">
      <c r="A18" s="123" t="s">
        <v>67</v>
      </c>
      <c r="B18" s="84">
        <f>B13+B15-B17</f>
        <v>84331718</v>
      </c>
      <c r="C18" s="85"/>
      <c r="D18" s="120"/>
      <c r="E18" s="146"/>
      <c r="F18" s="140"/>
      <c r="G18" s="22" t="s">
        <v>17</v>
      </c>
      <c r="H18" s="42">
        <f>'2022년 비지정후원 직간접비사용내역'!H18+'2022년 비지정후원 직간접비사용내역'!I18</f>
        <v>0</v>
      </c>
      <c r="I18" s="43">
        <f t="shared" si="0"/>
        <v>0</v>
      </c>
      <c r="J18" s="42">
        <f>'2022년 지정후원 직간접비사용내역'!H18+'2022년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03" t="s">
        <v>73</v>
      </c>
      <c r="B19" s="104" t="s">
        <v>74</v>
      </c>
      <c r="C19" s="104" t="s">
        <v>75</v>
      </c>
      <c r="D19" s="105" t="s">
        <v>76</v>
      </c>
      <c r="E19" s="144"/>
      <c r="F19" s="141"/>
      <c r="G19" s="22" t="s">
        <v>27</v>
      </c>
      <c r="H19" s="42">
        <f>'2022년 비지정후원 직간접비사용내역'!H19+'2022년 비지정후원 직간접비사용내역'!I19</f>
        <v>0</v>
      </c>
      <c r="I19" s="43">
        <f t="shared" si="0"/>
        <v>0</v>
      </c>
      <c r="J19" s="42">
        <f>'2022년 지정후원 직간접비사용내역'!H19+'2022년 지정후원 직간접비사용내역'!I19</f>
        <v>0</v>
      </c>
      <c r="K19" s="43">
        <f t="shared" si="1"/>
        <v>0</v>
      </c>
      <c r="L19" s="45"/>
    </row>
    <row r="20" spans="1:12" ht="19.5" customHeight="1">
      <c r="A20" s="125" t="s">
        <v>38</v>
      </c>
      <c r="B20" s="107">
        <v>4579000</v>
      </c>
      <c r="C20" s="107">
        <v>2393660</v>
      </c>
      <c r="D20" s="108">
        <f aca="true" t="shared" si="2" ref="D20:D26">D9+B20-C20</f>
        <v>49110823</v>
      </c>
      <c r="E20" s="147" t="s">
        <v>59</v>
      </c>
      <c r="F20" s="142" t="s">
        <v>18</v>
      </c>
      <c r="G20" s="22" t="s">
        <v>18</v>
      </c>
      <c r="H20" s="42">
        <f>'2022년 비지정후원 직간접비사용내역'!H20+'2022년 비지정후원 직간접비사용내역'!I20</f>
        <v>0</v>
      </c>
      <c r="I20" s="43">
        <f t="shared" si="0"/>
        <v>0</v>
      </c>
      <c r="J20" s="42">
        <f>'2022년 지정후원 직간접비사용내역'!H20+'2022년 지정후원 직간접비사용내역'!I20</f>
        <v>5676000</v>
      </c>
      <c r="K20" s="43">
        <f t="shared" si="1"/>
        <v>0.7607406364970547</v>
      </c>
      <c r="L20" s="45"/>
    </row>
    <row r="21" spans="1:12" ht="19.5" customHeight="1">
      <c r="A21" s="126" t="s">
        <v>70</v>
      </c>
      <c r="B21" s="109">
        <v>680000</v>
      </c>
      <c r="C21" s="109">
        <v>0</v>
      </c>
      <c r="D21" s="110">
        <f t="shared" si="2"/>
        <v>3268920</v>
      </c>
      <c r="E21" s="146"/>
      <c r="F21" s="143"/>
      <c r="G21" s="22" t="s">
        <v>25</v>
      </c>
      <c r="H21" s="42">
        <f>'2022년 비지정후원 직간접비사용내역'!H21+'2022년 비지정후원 직간접비사용내역'!I21</f>
        <v>0</v>
      </c>
      <c r="I21" s="43">
        <f t="shared" si="0"/>
        <v>0</v>
      </c>
      <c r="J21" s="42">
        <f>'2022년 지정후원 직간접비사용내역'!H21+'2022년 지정후원 직간접비사용내역'!I21</f>
        <v>0</v>
      </c>
      <c r="K21" s="43">
        <f t="shared" si="1"/>
        <v>0</v>
      </c>
      <c r="L21" s="45"/>
    </row>
    <row r="22" spans="1:12" ht="19.5" customHeight="1">
      <c r="A22" s="126" t="s">
        <v>42</v>
      </c>
      <c r="B22" s="109">
        <f>'2022년 지정후원 직간접비사용내역'!C5</f>
        <v>150000</v>
      </c>
      <c r="C22" s="109">
        <f>'2022년 지정후원 직간접비사용내역'!H29</f>
        <v>150000</v>
      </c>
      <c r="D22" s="110">
        <f t="shared" si="2"/>
        <v>0</v>
      </c>
      <c r="E22" s="148"/>
      <c r="F22" s="144"/>
      <c r="G22" s="22" t="s">
        <v>11</v>
      </c>
      <c r="H22" s="42">
        <f>'2022년 비지정후원 직간접비사용내역'!H22+'2022년 비지정후원 직간접비사용내역'!I22</f>
        <v>550000</v>
      </c>
      <c r="I22" s="43">
        <f t="shared" si="0"/>
        <v>0.22977365206420294</v>
      </c>
      <c r="J22" s="42">
        <f>'2022년 지정후원 직간접비사용내역'!H22+'2022년 지정후원 직간접비사용내역'!I22</f>
        <v>0</v>
      </c>
      <c r="K22" s="43">
        <f t="shared" si="1"/>
        <v>0</v>
      </c>
      <c r="L22" s="45"/>
    </row>
    <row r="23" spans="1:12" ht="19.5" customHeight="1">
      <c r="A23" s="126" t="s">
        <v>72</v>
      </c>
      <c r="B23" s="111">
        <v>0</v>
      </c>
      <c r="C23" s="111">
        <v>5676000</v>
      </c>
      <c r="D23" s="110">
        <f t="shared" si="2"/>
        <v>2455737</v>
      </c>
      <c r="E23" s="147" t="s">
        <v>60</v>
      </c>
      <c r="F23" s="142" t="s">
        <v>50</v>
      </c>
      <c r="G23" s="22" t="s">
        <v>5</v>
      </c>
      <c r="H23" s="42">
        <f>'2022년 비지정후원 직간접비사용내역'!H23+'2022년 비지정후원 직간접비사용내역'!I23</f>
        <v>0</v>
      </c>
      <c r="I23" s="43">
        <f t="shared" si="0"/>
        <v>0</v>
      </c>
      <c r="J23" s="42">
        <f>'2022년 지정후원 직간접비사용내역'!H23+'2022년 지정후원 직간접비사용내역'!I23</f>
        <v>0</v>
      </c>
      <c r="K23" s="43">
        <f t="shared" si="1"/>
        <v>0</v>
      </c>
      <c r="L23" s="45"/>
    </row>
    <row r="24" spans="1:12" ht="19.5" customHeight="1">
      <c r="A24" s="126" t="s">
        <v>78</v>
      </c>
      <c r="B24" s="109">
        <v>0</v>
      </c>
      <c r="C24" s="109">
        <v>0</v>
      </c>
      <c r="D24" s="110">
        <f t="shared" si="2"/>
        <v>850340</v>
      </c>
      <c r="E24" s="146"/>
      <c r="F24" s="143"/>
      <c r="G24" s="22" t="s">
        <v>3</v>
      </c>
      <c r="H24" s="42">
        <f>'2022년 비지정후원 직간접비사용내역'!H24+'2022년 비지정후원 직간접비사용내역'!I24</f>
        <v>0</v>
      </c>
      <c r="I24" s="43">
        <f t="shared" si="0"/>
        <v>0</v>
      </c>
      <c r="J24" s="42">
        <f>'2022년 지정후원 직간접비사용내역'!H24+'2022년 지정후원 직간접비사용내역'!I24</f>
        <v>0</v>
      </c>
      <c r="K24" s="43">
        <f t="shared" si="1"/>
        <v>0</v>
      </c>
      <c r="L24" s="45"/>
    </row>
    <row r="25" spans="1:12" ht="19.5" customHeight="1">
      <c r="A25" s="127" t="s">
        <v>79</v>
      </c>
      <c r="B25" s="112">
        <v>0</v>
      </c>
      <c r="C25" s="112">
        <v>0</v>
      </c>
      <c r="D25" s="110">
        <f t="shared" si="2"/>
        <v>2321500</v>
      </c>
      <c r="E25" s="146"/>
      <c r="F25" s="143"/>
      <c r="G25" s="22" t="s">
        <v>26</v>
      </c>
      <c r="H25" s="42">
        <f>'2022년 비지정후원 직간접비사용내역'!H25+'2022년 비지정후원 직간접비사용내역'!I25</f>
        <v>0</v>
      </c>
      <c r="I25" s="43">
        <f t="shared" si="0"/>
        <v>0</v>
      </c>
      <c r="J25" s="42">
        <f>'2022년 지정후원 직간접비사용내역'!H25+'2022년 지정후원 직간접비사용내역'!I25</f>
        <v>0</v>
      </c>
      <c r="K25" s="43">
        <f t="shared" si="1"/>
        <v>0</v>
      </c>
      <c r="L25" s="45"/>
    </row>
    <row r="26" spans="1:12" ht="19.5" customHeight="1">
      <c r="A26" s="127" t="s">
        <v>80</v>
      </c>
      <c r="B26" s="112">
        <v>0</v>
      </c>
      <c r="C26" s="112">
        <v>1635150</v>
      </c>
      <c r="D26" s="110">
        <f t="shared" si="2"/>
        <v>23264398</v>
      </c>
      <c r="E26" s="146"/>
      <c r="F26" s="143"/>
      <c r="G26" s="22" t="s">
        <v>23</v>
      </c>
      <c r="H26" s="42">
        <f>'2022년 비지정후원 직간접비사용내역'!H26+'2022년 비지정후원 직간접비사용내역'!I26</f>
        <v>49000</v>
      </c>
      <c r="I26" s="43">
        <f t="shared" si="0"/>
        <v>0.02047074354753808</v>
      </c>
      <c r="J26" s="42">
        <f>'2022년 지정후원 직간접비사용내역'!H26+'2022년 지정후원 직간접비사용내역'!I26</f>
        <v>0</v>
      </c>
      <c r="K26" s="43">
        <f t="shared" si="1"/>
        <v>0</v>
      </c>
      <c r="L26" s="45"/>
    </row>
    <row r="27" spans="1:12" ht="19.5" customHeight="1">
      <c r="A27" s="127" t="s">
        <v>83</v>
      </c>
      <c r="B27" s="112">
        <v>0</v>
      </c>
      <c r="C27" s="112">
        <v>0</v>
      </c>
      <c r="D27" s="110">
        <v>3060000</v>
      </c>
      <c r="E27" s="146"/>
      <c r="F27" s="143"/>
      <c r="G27" s="22" t="s">
        <v>24</v>
      </c>
      <c r="H27" s="42">
        <f>'2022년 비지정후원 직간접비사용내역'!H27+'2022년 비지정후원 직간접비사용내역'!I27</f>
        <v>0</v>
      </c>
      <c r="I27" s="43">
        <f t="shared" si="0"/>
        <v>0</v>
      </c>
      <c r="J27" s="42">
        <f>'2022년 지정후원 직간접비사용내역'!H27+'2022년 지정후원 직간접비사용내역'!I27</f>
        <v>0</v>
      </c>
      <c r="K27" s="43">
        <f t="shared" si="1"/>
        <v>0</v>
      </c>
      <c r="L27" s="45"/>
    </row>
    <row r="28" spans="1:12" ht="19.5" customHeight="1">
      <c r="A28" s="126"/>
      <c r="B28" s="112"/>
      <c r="C28" s="112"/>
      <c r="D28" s="110"/>
      <c r="E28" s="146"/>
      <c r="F28" s="143"/>
      <c r="G28" s="22"/>
      <c r="H28" s="42"/>
      <c r="I28" s="43"/>
      <c r="J28" s="42"/>
      <c r="K28" s="43"/>
      <c r="L28" s="45"/>
    </row>
    <row r="29" spans="1:12" ht="19.5" customHeight="1">
      <c r="A29" s="117"/>
      <c r="B29" s="112"/>
      <c r="C29" s="112"/>
      <c r="D29" s="118"/>
      <c r="E29" s="146"/>
      <c r="F29" s="144"/>
      <c r="G29" s="22" t="s">
        <v>53</v>
      </c>
      <c r="H29" s="42">
        <f>'2022년 비지정후원 직간접비사용내역'!H28+'2022년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13"/>
      <c r="B30" s="114"/>
      <c r="C30" s="112"/>
      <c r="D30" s="124"/>
      <c r="E30" s="146"/>
      <c r="F30" s="53" t="s">
        <v>56</v>
      </c>
      <c r="G30" s="26" t="s">
        <v>54</v>
      </c>
      <c r="H30" s="42">
        <f>'2022년 비지정후원 직간접비사용내역'!H29+'2022년 비지정후원 직간접비사용내역'!I29</f>
        <v>1403960</v>
      </c>
      <c r="I30" s="43">
        <f t="shared" si="0"/>
        <v>0.5865327573673789</v>
      </c>
      <c r="J30" s="42">
        <f>'2022년 지정후원 직간접비사용내역'!H28</f>
        <v>1635150</v>
      </c>
      <c r="K30" s="43">
        <f t="shared" si="1"/>
        <v>0.2191552240606341</v>
      </c>
      <c r="L30" s="45"/>
    </row>
    <row r="31" spans="1:12" ht="19.5" customHeight="1">
      <c r="A31" s="128">
        <f>D20+D21+D22+D23+D24+D25+D26+D27+D28+D29+D30</f>
        <v>84331718</v>
      </c>
      <c r="B31" s="129"/>
      <c r="C31" s="129"/>
      <c r="D31" s="130"/>
      <c r="E31" s="148"/>
      <c r="F31" s="53" t="s">
        <v>57</v>
      </c>
      <c r="G31" s="26" t="s">
        <v>42</v>
      </c>
      <c r="H31" s="42">
        <f>'2022년 비지정후원 직간접비사용내역'!H30+'2022년 비지정후원 직간접비사용내역'!I30</f>
        <v>0</v>
      </c>
      <c r="I31" s="43">
        <f>H31/$H$32</f>
        <v>0</v>
      </c>
      <c r="J31" s="42">
        <f>'2022년 지정후원 직간접비사용내역'!H29</f>
        <v>150000</v>
      </c>
      <c r="K31" s="43">
        <f>J31/$J$32</f>
        <v>0.02010413944231117</v>
      </c>
      <c r="L31" s="45"/>
    </row>
    <row r="32" spans="1:12" ht="14.25" thickBot="1">
      <c r="A32" s="136"/>
      <c r="B32" s="137"/>
      <c r="C32" s="137"/>
      <c r="D32" s="138"/>
      <c r="E32" s="149" t="s">
        <v>41</v>
      </c>
      <c r="F32" s="150"/>
      <c r="G32" s="151"/>
      <c r="H32" s="48">
        <f>SUM(H5:H31)</f>
        <v>2393660</v>
      </c>
      <c r="I32" s="49">
        <f>SUM(H5:H10,H14:H18,H22:H31)/$H$32</f>
        <v>1</v>
      </c>
      <c r="J32" s="48">
        <f>SUM(J5:J31)</f>
        <v>7461150</v>
      </c>
      <c r="K32" s="49">
        <f>SUM(J5:J10,J14:J18,J22:J31)/$J$32</f>
        <v>0.23925936350294524</v>
      </c>
      <c r="L32" s="50"/>
    </row>
  </sheetData>
  <sheetProtection/>
  <mergeCells count="21">
    <mergeCell ref="B15:B16"/>
    <mergeCell ref="E32:G32"/>
    <mergeCell ref="F14:F19"/>
    <mergeCell ref="A1:L1"/>
    <mergeCell ref="E3:K3"/>
    <mergeCell ref="E4:G4"/>
    <mergeCell ref="A13:A14"/>
    <mergeCell ref="A15:A16"/>
    <mergeCell ref="A4:B4"/>
    <mergeCell ref="F5:F10"/>
    <mergeCell ref="L3:L4"/>
    <mergeCell ref="A31:D31"/>
    <mergeCell ref="B13:B14"/>
    <mergeCell ref="A3:D3"/>
    <mergeCell ref="A32:D32"/>
    <mergeCell ref="F11:F13"/>
    <mergeCell ref="F20:F22"/>
    <mergeCell ref="E5:E19"/>
    <mergeCell ref="E20:E22"/>
    <mergeCell ref="E23:E31"/>
    <mergeCell ref="F23:F2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86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33" t="s">
        <v>0</v>
      </c>
      <c r="B3" s="134"/>
      <c r="C3" s="134"/>
      <c r="D3" s="165"/>
      <c r="E3" s="154" t="s">
        <v>2</v>
      </c>
      <c r="F3" s="154"/>
      <c r="G3" s="154"/>
      <c r="H3" s="154"/>
      <c r="I3" s="155"/>
      <c r="J3" s="166" t="s">
        <v>15</v>
      </c>
    </row>
    <row r="4" spans="1:10" ht="20.25" customHeight="1" thickBot="1">
      <c r="A4" s="158" t="s">
        <v>13</v>
      </c>
      <c r="B4" s="159"/>
      <c r="C4" s="51" t="s">
        <v>14</v>
      </c>
      <c r="D4" s="6" t="s">
        <v>15</v>
      </c>
      <c r="E4" s="149" t="s">
        <v>13</v>
      </c>
      <c r="F4" s="150"/>
      <c r="G4" s="151"/>
      <c r="H4" s="7" t="s">
        <v>20</v>
      </c>
      <c r="I4" s="8" t="s">
        <v>21</v>
      </c>
      <c r="J4" s="167"/>
    </row>
    <row r="5" spans="1:10" ht="19.5" customHeight="1">
      <c r="A5" s="52" t="s">
        <v>1</v>
      </c>
      <c r="B5" s="60" t="s">
        <v>38</v>
      </c>
      <c r="C5" s="59">
        <v>4579000</v>
      </c>
      <c r="D5" s="11"/>
      <c r="E5" s="173" t="s">
        <v>55</v>
      </c>
      <c r="F5" s="17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82</v>
      </c>
      <c r="C6" s="63">
        <v>0</v>
      </c>
      <c r="D6" s="11"/>
      <c r="E6" s="169"/>
      <c r="F6" s="143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9"/>
      <c r="F7" s="143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9"/>
      <c r="F8" s="14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9"/>
      <c r="F9" s="14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9"/>
      <c r="F10" s="144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9"/>
      <c r="F11" s="13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9"/>
      <c r="F12" s="14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9"/>
      <c r="F13" s="14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9"/>
      <c r="F14" s="13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9"/>
      <c r="F15" s="140"/>
      <c r="G15" s="22" t="s">
        <v>51</v>
      </c>
      <c r="H15" s="67">
        <v>288800</v>
      </c>
      <c r="I15" s="68">
        <v>0</v>
      </c>
      <c r="J15" s="24" t="s">
        <v>89</v>
      </c>
    </row>
    <row r="16" spans="1:10" ht="19.5" customHeight="1">
      <c r="A16" s="13"/>
      <c r="B16" s="17"/>
      <c r="C16" s="17"/>
      <c r="D16" s="22"/>
      <c r="E16" s="169"/>
      <c r="F16" s="14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9"/>
      <c r="F17" s="140"/>
      <c r="G17" s="22" t="s">
        <v>6</v>
      </c>
      <c r="H17" s="67">
        <v>101900</v>
      </c>
      <c r="I17" s="68">
        <v>0</v>
      </c>
      <c r="J17" s="24" t="s">
        <v>90</v>
      </c>
    </row>
    <row r="18" spans="1:10" ht="19.5" customHeight="1">
      <c r="A18" s="13"/>
      <c r="B18" s="17"/>
      <c r="C18" s="17"/>
      <c r="D18" s="22"/>
      <c r="E18" s="169"/>
      <c r="F18" s="140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4"/>
      <c r="F19" s="141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9" t="s">
        <v>52</v>
      </c>
      <c r="F20" s="139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9"/>
      <c r="F21" s="14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4"/>
      <c r="F22" s="141"/>
      <c r="G22" s="22" t="s">
        <v>11</v>
      </c>
      <c r="H22" s="67">
        <v>550000</v>
      </c>
      <c r="I22" s="68">
        <v>0</v>
      </c>
      <c r="J22" s="24" t="s">
        <v>91</v>
      </c>
    </row>
    <row r="23" spans="1:10" ht="19.5" customHeight="1">
      <c r="A23" s="13"/>
      <c r="B23" s="17"/>
      <c r="C23" s="17"/>
      <c r="D23" s="22"/>
      <c r="E23" s="168" t="s">
        <v>19</v>
      </c>
      <c r="F23" s="13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9"/>
      <c r="F24" s="14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9"/>
      <c r="F25" s="14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9"/>
      <c r="F26" s="140"/>
      <c r="G26" s="22" t="s">
        <v>23</v>
      </c>
      <c r="H26" s="67">
        <v>49000</v>
      </c>
      <c r="I26" s="68">
        <v>0</v>
      </c>
      <c r="J26" s="24" t="s">
        <v>92</v>
      </c>
    </row>
    <row r="27" spans="1:10" ht="19.5" customHeight="1">
      <c r="A27" s="13"/>
      <c r="B27" s="17"/>
      <c r="C27" s="17"/>
      <c r="D27" s="22"/>
      <c r="E27" s="169"/>
      <c r="F27" s="140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9"/>
      <c r="F28" s="141"/>
      <c r="G28" s="22" t="s">
        <v>53</v>
      </c>
      <c r="H28" s="67">
        <v>0</v>
      </c>
      <c r="I28" s="68">
        <v>0</v>
      </c>
      <c r="J28" s="106"/>
    </row>
    <row r="29" spans="1:10" ht="19.5" customHeight="1">
      <c r="A29" s="13"/>
      <c r="B29" s="17"/>
      <c r="C29" s="17"/>
      <c r="D29" s="22"/>
      <c r="E29" s="169"/>
      <c r="F29" s="53" t="s">
        <v>61</v>
      </c>
      <c r="G29" s="22" t="s">
        <v>54</v>
      </c>
      <c r="H29" s="67">
        <v>1403960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0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4579000</v>
      </c>
      <c r="D31" s="31"/>
      <c r="E31" s="54"/>
      <c r="F31" s="171" t="s">
        <v>22</v>
      </c>
      <c r="G31" s="172"/>
      <c r="H31" s="32">
        <f>SUM(H5:H30)</f>
        <v>2393660</v>
      </c>
      <c r="I31" s="33">
        <f>SUM(I5:I30)</f>
        <v>0</v>
      </c>
      <c r="J31" s="34"/>
      <c r="L31" s="35"/>
      <c r="M31" s="35"/>
    </row>
    <row r="32" spans="6:10" ht="27" customHeight="1" thickBot="1">
      <c r="F32" s="171" t="s">
        <v>63</v>
      </c>
      <c r="G32" s="172"/>
      <c r="H32" s="79">
        <f>H31/(H31+I31)</f>
        <v>1</v>
      </c>
      <c r="I32" s="80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5">
      <selection activeCell="J12" sqref="J12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85</v>
      </c>
    </row>
    <row r="3" spans="1:10" ht="20.25" customHeight="1">
      <c r="A3" s="133" t="s">
        <v>0</v>
      </c>
      <c r="B3" s="134"/>
      <c r="C3" s="134"/>
      <c r="D3" s="165"/>
      <c r="E3" s="154" t="s">
        <v>2</v>
      </c>
      <c r="F3" s="154"/>
      <c r="G3" s="154"/>
      <c r="H3" s="154"/>
      <c r="I3" s="155"/>
      <c r="J3" s="166" t="s">
        <v>15</v>
      </c>
    </row>
    <row r="4" spans="1:10" ht="20.25" customHeight="1" thickBot="1">
      <c r="A4" s="158" t="s">
        <v>13</v>
      </c>
      <c r="B4" s="159"/>
      <c r="C4" s="5" t="s">
        <v>14</v>
      </c>
      <c r="D4" s="6" t="s">
        <v>15</v>
      </c>
      <c r="E4" s="149" t="s">
        <v>13</v>
      </c>
      <c r="F4" s="150"/>
      <c r="G4" s="151"/>
      <c r="H4" s="7" t="s">
        <v>20</v>
      </c>
      <c r="I4" s="8" t="s">
        <v>21</v>
      </c>
      <c r="J4" s="167"/>
    </row>
    <row r="5" spans="1:10" ht="19.5" customHeight="1">
      <c r="A5" s="52" t="s">
        <v>1</v>
      </c>
      <c r="B5" s="9" t="s">
        <v>42</v>
      </c>
      <c r="C5" s="75">
        <v>150000</v>
      </c>
      <c r="D5" s="77"/>
      <c r="E5" s="173" t="s">
        <v>55</v>
      </c>
      <c r="F5" s="17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89" t="s">
        <v>69</v>
      </c>
      <c r="C6" s="76">
        <v>680000</v>
      </c>
      <c r="D6" s="77"/>
      <c r="E6" s="169"/>
      <c r="F6" s="143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0"/>
      <c r="C7" s="17"/>
      <c r="D7" s="82"/>
      <c r="E7" s="169"/>
      <c r="F7" s="143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16"/>
      <c r="C8" s="59"/>
      <c r="D8" s="82"/>
      <c r="E8" s="169"/>
      <c r="F8" s="14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0"/>
      <c r="C9" s="17"/>
      <c r="D9" s="83"/>
      <c r="E9" s="169"/>
      <c r="F9" s="14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0"/>
      <c r="C10" s="59"/>
      <c r="D10" s="22"/>
      <c r="E10" s="169"/>
      <c r="F10" s="144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0"/>
      <c r="C11" s="63"/>
      <c r="D11" s="22"/>
      <c r="E11" s="169"/>
      <c r="F11" s="13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0"/>
      <c r="C12" s="91"/>
      <c r="D12" s="22"/>
      <c r="E12" s="169"/>
      <c r="F12" s="14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9"/>
      <c r="F13" s="140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9"/>
      <c r="F14" s="13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9"/>
      <c r="F15" s="140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9"/>
      <c r="F16" s="14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9"/>
      <c r="F17" s="14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9"/>
      <c r="F18" s="140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4"/>
      <c r="F19" s="141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9" t="s">
        <v>52</v>
      </c>
      <c r="F20" s="139" t="s">
        <v>18</v>
      </c>
      <c r="G20" s="22" t="s">
        <v>18</v>
      </c>
      <c r="H20" s="67">
        <v>0</v>
      </c>
      <c r="I20" s="68">
        <v>5676000</v>
      </c>
      <c r="J20" s="24" t="s">
        <v>93</v>
      </c>
    </row>
    <row r="21" spans="1:10" ht="19.5" customHeight="1">
      <c r="A21" s="13"/>
      <c r="B21" s="17"/>
      <c r="C21" s="17"/>
      <c r="D21" s="22"/>
      <c r="E21" s="169"/>
      <c r="F21" s="14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4"/>
      <c r="F22" s="141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8" t="s">
        <v>19</v>
      </c>
      <c r="F23" s="13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9"/>
      <c r="F24" s="14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9"/>
      <c r="F25" s="14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9"/>
      <c r="F26" s="140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9"/>
      <c r="F27" s="141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9"/>
      <c r="F28" s="53" t="s">
        <v>61</v>
      </c>
      <c r="G28" s="22" t="s">
        <v>54</v>
      </c>
      <c r="H28" s="67">
        <v>1635150</v>
      </c>
      <c r="I28" s="68">
        <v>0</v>
      </c>
      <c r="J28" s="115" t="s">
        <v>94</v>
      </c>
    </row>
    <row r="29" spans="1:10" ht="19.5" customHeight="1">
      <c r="A29" s="13"/>
      <c r="B29" s="17"/>
      <c r="C29" s="17"/>
      <c r="D29" s="22"/>
      <c r="E29" s="169"/>
      <c r="F29" s="20" t="s">
        <v>62</v>
      </c>
      <c r="G29" s="101" t="s">
        <v>42</v>
      </c>
      <c r="H29" s="102">
        <v>150000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70"/>
      <c r="F30" s="96" t="s">
        <v>81</v>
      </c>
      <c r="G30" s="97" t="s">
        <v>81</v>
      </c>
      <c r="H30" s="98">
        <v>0</v>
      </c>
      <c r="I30" s="99">
        <v>0</v>
      </c>
      <c r="J30" s="100"/>
    </row>
    <row r="31" spans="1:13" ht="27" customHeight="1" thickBot="1">
      <c r="A31" s="29" t="s">
        <v>12</v>
      </c>
      <c r="B31" s="30"/>
      <c r="C31" s="30">
        <f>SUM(C5:C30)</f>
        <v>830000</v>
      </c>
      <c r="D31" s="31"/>
      <c r="E31" s="54"/>
      <c r="F31" s="171" t="s">
        <v>22</v>
      </c>
      <c r="G31" s="172"/>
      <c r="H31" s="32">
        <f>SUM(H5:H30)</f>
        <v>1785150</v>
      </c>
      <c r="I31" s="33">
        <f>SUM(I5:I30)</f>
        <v>5676000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2022-05-02T08:29:35Z</cp:lastPrinted>
  <dcterms:created xsi:type="dcterms:W3CDTF">2004-08-24T01:54:40Z</dcterms:created>
  <dcterms:modified xsi:type="dcterms:W3CDTF">2022-05-02T08:29:37Z</dcterms:modified>
  <cp:category/>
  <cp:version/>
  <cp:contentType/>
  <cp:contentStatus/>
</cp:coreProperties>
</file>