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12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12월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<sst xmlns="http://schemas.openxmlformats.org/spreadsheetml/2006/main" count="204" uniqueCount="108">
  <si>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</si>
  <si>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</si>
  <si>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</si>
  <si>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</si>
  <si>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</si>
  <si>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</si>
  <si>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</si>
  <si>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</si>
  <si>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</si>
  <si>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</si>
  <si>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</si>
  <si>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</si>
  <si>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</si>
  <si>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</si>
  <si>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</si>
  <si>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</si>
  <si>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</si>
  <si>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</si>
  <si>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</si>
  <si>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</si>
  <si>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</si>
  <si>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</si>
  <si>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</si>
  <si>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</si>
  <si>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</si>
  <si>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</si>
  <si>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</si>
  <si>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</si>
  <si>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</si>
  <si>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</si>
  <si>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</si>
  <si>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</si>
  <si>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</si>
  <si>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</si>
  <si>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</si>
  <si>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</si>
  <si>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</si>
  <si>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</si>
  <si>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</si>
  <si>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</si>
  <si>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</si>
  <si>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</si>
  <si>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</si>
  <si>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</si>
  <si>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</si>
  <si>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</si>
  <si>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</si>
  <si>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</si>
  <si>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</si>
  <si>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</si>
  <si>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</si>
  <si>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</si>
  <si>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</si>
  <si>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</si>
  <si>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</si>
  <si>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</si>
  <si>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</si>
  <si>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</si>
  <si>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</si>
  <si>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</si>
  <si>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</si>
  <si>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</si>
  <si>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</si>
  <si>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</si>
  <si>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</si>
  <si>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</si>
  <si>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</si>
  <si>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</si>
  <si>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</si>
  <si>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</si>
  <si>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</si>
  <si>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</si>
  <si>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</si>
  <si>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</si>
  <si>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</si>
  <si>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</si>
  <si>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</si>
  <si>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</si>
  <si>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</si>
  <si>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</si>
  <si>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아름다운가게</t>
  </si>
  <si>
    <t>수원시장애인체육회</t>
  </si>
  <si>
    <t>P/G사업비(3층)</t>
  </si>
  <si>
    <t>잡수입</t>
  </si>
  <si>
    <t>시설개.보수</t>
  </si>
  <si>
    <t>러닝머신구입</t>
  </si>
  <si>
    <t>따뜻한동행 러닝머신구입</t>
  </si>
  <si>
    <t>2021년 12월 바다의별 후원금 결산서</t>
  </si>
  <si>
    <t>2021. 12. 31 기준 (단위 : 원)</t>
  </si>
  <si>
    <t>2021년도 12월 바다의별 비지정후원금 사용내역(직,간접비)</t>
  </si>
  <si>
    <t>2021. 12. 31기준 (단위 : 원)</t>
  </si>
  <si>
    <t>2021년도 12월 바다의별 지정후원금 사용내역(직,간접비)</t>
  </si>
  <si>
    <t>예금이자</t>
  </si>
  <si>
    <t>캠핑불멍</t>
  </si>
  <si>
    <t>시설개.보수 예금이자</t>
  </si>
  <si>
    <t>아름다운가게 예금이자</t>
  </si>
  <si>
    <t>근태관리시스템, 주방소모품 구입 등</t>
  </si>
  <si>
    <t>인터넷 전화요금</t>
  </si>
  <si>
    <t>재정보험 외</t>
  </si>
  <si>
    <t>주유</t>
  </si>
  <si>
    <t>건조기 자부담구입 외</t>
  </si>
  <si>
    <t>자동개폐기교체, 시설물정기안전점검 등</t>
  </si>
  <si>
    <t>심야전력요금 외</t>
  </si>
  <si>
    <t>독감예방, 야간근로자 특수근무수당 외</t>
  </si>
  <si>
    <t>태도권 이자반납</t>
  </si>
  <si>
    <t>캠핑불멍</t>
  </si>
  <si>
    <t>3층 성탄프로그램 700,000원/ 태권도집행잔액반납 2,160,000원</t>
  </si>
  <si>
    <t>독감예방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</si>
</sst>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lef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7" xfId="0" applyNumberFormat="1" applyFont="1" applyFill="1" applyBorder="1" applyAlignment="1">
      <alignment horizontal="right" vertical="center"/>
    </xf>
    <xf numFmtId="176" fontId="48" fillId="34" borderId="28" xfId="0" applyNumberFormat="1" applyFont="1" applyFill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0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19" xfId="48" applyFont="1" applyFill="1" applyBorder="1" applyAlignment="1">
      <alignment horizontal="right" vertical="center"/>
    </xf>
    <xf numFmtId="41" fontId="46" fillId="0" borderId="17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0" fontId="44" fillId="0" borderId="20" xfId="0" applyFont="1" applyBorder="1" applyAlignment="1">
      <alignment/>
    </xf>
    <xf numFmtId="176" fontId="45" fillId="0" borderId="4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8" fillId="34" borderId="27" xfId="43" applyNumberFormat="1" applyFont="1" applyFill="1" applyBorder="1" applyAlignment="1">
      <alignment horizontal="right" vertical="center"/>
    </xf>
    <xf numFmtId="177" fontId="48" fillId="34" borderId="28" xfId="43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 wrapText="1"/>
    </xf>
    <xf numFmtId="176" fontId="47" fillId="0" borderId="21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horizontal="right" vertical="center"/>
    </xf>
    <xf numFmtId="176" fontId="45" fillId="35" borderId="43" xfId="0" applyNumberFormat="1" applyFont="1" applyFill="1" applyBorder="1" applyAlignment="1">
      <alignment horizontal="right" vertical="center"/>
    </xf>
    <xf numFmtId="176" fontId="45" fillId="35" borderId="44" xfId="0" applyNumberFormat="1" applyFont="1" applyFill="1" applyBorder="1" applyAlignment="1">
      <alignment horizontal="right" vertical="center"/>
    </xf>
    <xf numFmtId="176" fontId="45" fillId="0" borderId="45" xfId="0" applyNumberFormat="1" applyFont="1" applyBorder="1" applyAlignment="1">
      <alignment vertical="center"/>
    </xf>
    <xf numFmtId="176" fontId="45" fillId="36" borderId="42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176" fontId="45" fillId="0" borderId="20" xfId="0" applyNumberFormat="1" applyFont="1" applyFill="1" applyBorder="1" applyAlignment="1">
      <alignment horizontal="left" vertical="center" wrapText="1"/>
    </xf>
    <xf numFmtId="41" fontId="45" fillId="0" borderId="20" xfId="48" applyFont="1" applyBorder="1" applyAlignment="1">
      <alignment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35" borderId="44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41" fontId="46" fillId="0" borderId="12" xfId="48" applyFont="1" applyFill="1" applyBorder="1" applyAlignment="1">
      <alignment horizontal="right" vertical="center"/>
    </xf>
    <xf numFmtId="41" fontId="46" fillId="0" borderId="13" xfId="48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76" fontId="45" fillId="0" borderId="49" xfId="0" applyNumberFormat="1" applyFont="1" applyFill="1" applyBorder="1" applyAlignment="1">
      <alignment vertical="center"/>
    </xf>
    <xf numFmtId="41" fontId="46" fillId="0" borderId="40" xfId="48" applyFont="1" applyFill="1" applyBorder="1" applyAlignment="1">
      <alignment horizontal="right" vertical="center"/>
    </xf>
    <xf numFmtId="176" fontId="46" fillId="37" borderId="26" xfId="0" applyNumberFormat="1" applyFont="1" applyFill="1" applyBorder="1" applyAlignment="1">
      <alignment horizontal="center" vertical="center"/>
    </xf>
    <xf numFmtId="176" fontId="46" fillId="37" borderId="10" xfId="0" applyNumberFormat="1" applyFont="1" applyFill="1" applyBorder="1" applyAlignment="1">
      <alignment horizontal="center" vertical="center"/>
    </xf>
    <xf numFmtId="176" fontId="46" fillId="37" borderId="1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41" fontId="45" fillId="36" borderId="45" xfId="48" applyFont="1" applyFill="1" applyBorder="1" applyAlignment="1">
      <alignment vertical="center"/>
    </xf>
    <xf numFmtId="41" fontId="45" fillId="36" borderId="50" xfId="48" applyFont="1" applyFill="1" applyBorder="1" applyAlignment="1">
      <alignment vertical="center"/>
    </xf>
    <xf numFmtId="41" fontId="45" fillId="0" borderId="0" xfId="48" applyFont="1" applyFill="1" applyBorder="1" applyAlignment="1">
      <alignment vertical="center"/>
    </xf>
    <xf numFmtId="41" fontId="45" fillId="0" borderId="44" xfId="48" applyFont="1" applyFill="1" applyBorder="1" applyAlignment="1">
      <alignment vertical="center"/>
    </xf>
    <xf numFmtId="41" fontId="45" fillId="0" borderId="0" xfId="48" applyFont="1" applyFill="1" applyBorder="1" applyAlignment="1">
      <alignment horizontal="right" vertical="center"/>
    </xf>
    <xf numFmtId="41" fontId="45" fillId="0" borderId="0" xfId="48" applyFont="1" applyBorder="1" applyAlignment="1">
      <alignment vertical="center"/>
    </xf>
    <xf numFmtId="41" fontId="45" fillId="36" borderId="44" xfId="48" applyFont="1" applyFill="1" applyBorder="1" applyAlignment="1">
      <alignment horizontal="right" vertical="center"/>
    </xf>
    <xf numFmtId="176" fontId="45" fillId="36" borderId="51" xfId="0" applyNumberFormat="1" applyFont="1" applyFill="1" applyBorder="1" applyAlignment="1">
      <alignment horizontal="center" vertical="center"/>
    </xf>
    <xf numFmtId="176" fontId="45" fillId="36" borderId="42" xfId="0" applyNumberFormat="1" applyFont="1" applyFill="1" applyBorder="1" applyAlignment="1">
      <alignment horizontal="center" vertical="center" shrinkToFit="1"/>
    </xf>
    <xf numFmtId="176" fontId="45" fillId="0" borderId="42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0" fontId="47" fillId="0" borderId="22" xfId="0" applyFont="1" applyBorder="1" applyAlignment="1">
      <alignment horizontal="center" vertical="center" shrinkToFit="1"/>
    </xf>
    <xf numFmtId="0" fontId="45" fillId="0" borderId="20" xfId="0" applyFont="1" applyBorder="1" applyAlignment="1">
      <alignment shrinkToFit="1"/>
    </xf>
    <xf numFmtId="176" fontId="49" fillId="0" borderId="42" xfId="0" applyNumberFormat="1" applyFont="1" applyBorder="1" applyAlignment="1">
      <alignment horizontal="center" vertical="center"/>
    </xf>
    <xf numFmtId="176" fontId="49" fillId="0" borderId="44" xfId="0" applyNumberFormat="1" applyFont="1" applyBorder="1" applyAlignment="1">
      <alignment horizontal="right" vertical="center"/>
    </xf>
    <xf numFmtId="176" fontId="45" fillId="35" borderId="0" xfId="0" applyNumberFormat="1" applyFont="1" applyFill="1" applyBorder="1" applyAlignment="1">
      <alignment horizontal="right" vertical="center" shrinkToFit="1"/>
    </xf>
    <xf numFmtId="176" fontId="45" fillId="35" borderId="0" xfId="0" applyNumberFormat="1" applyFont="1" applyFill="1" applyAlignment="1">
      <alignment vertical="center"/>
    </xf>
    <xf numFmtId="176" fontId="45" fillId="35" borderId="52" xfId="0" applyNumberFormat="1" applyFont="1" applyFill="1" applyBorder="1" applyAlignment="1">
      <alignment horizontal="righ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41" fontId="45" fillId="0" borderId="44" xfId="48" applyFont="1" applyBorder="1" applyAlignment="1">
      <alignment vertical="center"/>
    </xf>
    <xf numFmtId="176" fontId="45" fillId="0" borderId="42" xfId="0" applyNumberFormat="1" applyFont="1" applyBorder="1" applyAlignment="1">
      <alignment horizontal="center" vertical="center" shrinkToFit="1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3" xfId="0" applyNumberFormat="1" applyFont="1" applyFill="1" applyBorder="1" applyAlignment="1">
      <alignment horizontal="center" vertical="center"/>
    </xf>
    <xf numFmtId="176" fontId="46" fillId="33" borderId="54" xfId="0" applyNumberFormat="1" applyFont="1" applyFill="1" applyBorder="1" applyAlignment="1">
      <alignment horizontal="center" vertical="center"/>
    </xf>
    <xf numFmtId="176" fontId="46" fillId="33" borderId="55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35" borderId="52" xfId="0" applyNumberFormat="1" applyFont="1" applyFill="1" applyBorder="1" applyAlignment="1">
      <alignment horizontal="right" vertical="center"/>
    </xf>
    <xf numFmtId="176" fontId="45" fillId="35" borderId="58" xfId="0" applyNumberFormat="1" applyFont="1" applyFill="1" applyBorder="1" applyAlignment="1">
      <alignment horizontal="right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6" fillId="0" borderId="61" xfId="0" applyNumberFormat="1" applyFont="1" applyFill="1" applyBorder="1" applyAlignment="1">
      <alignment horizontal="center" vertical="center" wrapText="1"/>
    </xf>
    <xf numFmtId="176" fontId="46" fillId="0" borderId="62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0" borderId="56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38" borderId="65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66" xfId="0" applyNumberFormat="1" applyFont="1" applyFill="1" applyBorder="1" applyAlignment="1">
      <alignment horizontal="right" vertical="center"/>
    </xf>
    <xf numFmtId="176" fontId="46" fillId="34" borderId="49" xfId="0" applyNumberFormat="1" applyFont="1" applyFill="1" applyBorder="1" applyAlignment="1">
      <alignment horizontal="right" vertical="center"/>
    </xf>
    <xf numFmtId="176" fontId="46" fillId="33" borderId="67" xfId="0" applyNumberFormat="1" applyFont="1" applyFill="1" applyBorder="1" applyAlignment="1">
      <alignment horizontal="center" vertical="center"/>
    </xf>
    <xf numFmtId="0" fontId="48" fillId="38" borderId="65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1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6">
      <selection activeCell="C24" sqref="C24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8.75" customHeight="1" thickBot="1">
      <c r="L2" s="4" t="s">
        <v>88</v>
      </c>
    </row>
    <row r="3" spans="1:12" ht="16.5" customHeight="1">
      <c r="A3" s="147" t="s">
        <v>29</v>
      </c>
      <c r="B3" s="148"/>
      <c r="C3" s="148"/>
      <c r="D3" s="149"/>
      <c r="E3" s="134" t="s">
        <v>30</v>
      </c>
      <c r="F3" s="135"/>
      <c r="G3" s="135"/>
      <c r="H3" s="135"/>
      <c r="I3" s="135"/>
      <c r="J3" s="135"/>
      <c r="K3" s="136"/>
      <c r="L3" s="162" t="s">
        <v>31</v>
      </c>
    </row>
    <row r="4" spans="1:12" ht="16.5" customHeight="1" thickBot="1">
      <c r="A4" s="158" t="s">
        <v>32</v>
      </c>
      <c r="B4" s="159"/>
      <c r="C4" s="93" t="s">
        <v>33</v>
      </c>
      <c r="D4" s="6" t="s">
        <v>31</v>
      </c>
      <c r="E4" s="137" t="s">
        <v>32</v>
      </c>
      <c r="F4" s="138"/>
      <c r="G4" s="139"/>
      <c r="H4" s="40" t="s">
        <v>34</v>
      </c>
      <c r="I4" s="41" t="s">
        <v>35</v>
      </c>
      <c r="J4" s="40" t="s">
        <v>36</v>
      </c>
      <c r="K4" s="41" t="s">
        <v>35</v>
      </c>
      <c r="L4" s="163"/>
    </row>
    <row r="5" spans="1:12" ht="19.5" customHeight="1">
      <c r="A5" s="94" t="s">
        <v>37</v>
      </c>
      <c r="B5" s="9" t="s">
        <v>38</v>
      </c>
      <c r="C5" s="10">
        <f>'2021년 비지정후원 직간접비사용내역'!C31</f>
        <v>11190970</v>
      </c>
      <c r="D5" s="19"/>
      <c r="E5" s="153" t="s">
        <v>58</v>
      </c>
      <c r="F5" s="150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H5/$H$32</f>
        <v>0</v>
      </c>
      <c r="J5" s="42">
        <f>'2021년 지정후원 직간접비사용내역'!H5+'2021년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2942342</v>
      </c>
      <c r="D6" s="22"/>
      <c r="E6" s="143"/>
      <c r="F6" s="131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H6/$H$32</f>
        <v>0</v>
      </c>
      <c r="J6" s="42">
        <f>'2021년 지정후원 직간접비사용내역'!H6+'2021년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43"/>
      <c r="F7" s="131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30">H7/$H$32</f>
        <v>0</v>
      </c>
      <c r="J7" s="42">
        <f>'2021년 지정후원 직간접비사용내역'!H7+'2021년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126" t="s">
        <v>12</v>
      </c>
      <c r="B8" s="46"/>
      <c r="C8" s="46">
        <f>C5+C6</f>
        <v>14133312</v>
      </c>
      <c r="D8" s="47"/>
      <c r="E8" s="143"/>
      <c r="F8" s="131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95"/>
      <c r="B9" s="88"/>
      <c r="C9" s="125" t="s">
        <v>77</v>
      </c>
      <c r="D9" s="86">
        <v>39269134</v>
      </c>
      <c r="E9" s="143"/>
      <c r="F9" s="131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5" t="s">
        <v>70</v>
      </c>
      <c r="D10" s="87">
        <v>3176380</v>
      </c>
      <c r="E10" s="143"/>
      <c r="F10" s="132"/>
      <c r="G10" s="22" t="s">
        <v>28</v>
      </c>
      <c r="H10" s="42">
        <f>'2021년 비지정후원 직간접비사용내역'!H10+'2021년 비지정후원 직간접비사용내역'!I10</f>
        <v>702000</v>
      </c>
      <c r="I10" s="43">
        <f t="shared" si="0"/>
        <v>0.05462222699799275</v>
      </c>
      <c r="J10" s="42">
        <f>'2021년 지정후원 직간접비사용내역'!H10+'2021년 지정후원 직간접비사용내역'!I10</f>
        <v>1317460</v>
      </c>
      <c r="K10" s="43">
        <f t="shared" si="1"/>
        <v>0.2975656471204709</v>
      </c>
      <c r="L10" s="45"/>
    </row>
    <row r="11" spans="1:12" ht="19.5" customHeight="1">
      <c r="A11" s="74"/>
      <c r="B11" s="84"/>
      <c r="C11" s="85" t="s">
        <v>71</v>
      </c>
      <c r="D11" s="87">
        <v>100000</v>
      </c>
      <c r="E11" s="143"/>
      <c r="F11" s="130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5" t="s">
        <v>72</v>
      </c>
      <c r="D12" s="87">
        <v>17265910</v>
      </c>
      <c r="E12" s="143"/>
      <c r="F12" s="131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40" t="s">
        <v>64</v>
      </c>
      <c r="B13" s="145">
        <v>69847328</v>
      </c>
      <c r="C13" s="85" t="s">
        <v>78</v>
      </c>
      <c r="D13" s="87">
        <v>850340</v>
      </c>
      <c r="E13" s="143"/>
      <c r="F13" s="132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41"/>
      <c r="B14" s="146"/>
      <c r="C14" s="123" t="s">
        <v>79</v>
      </c>
      <c r="D14" s="96">
        <v>2321500</v>
      </c>
      <c r="E14" s="143"/>
      <c r="F14" s="130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41" t="s">
        <v>65</v>
      </c>
      <c r="B15" s="151">
        <f>C8</f>
        <v>14133312</v>
      </c>
      <c r="C15" s="123" t="s">
        <v>81</v>
      </c>
      <c r="D15" s="96">
        <v>2160000</v>
      </c>
      <c r="E15" s="143"/>
      <c r="F15" s="131"/>
      <c r="G15" s="22" t="s">
        <v>51</v>
      </c>
      <c r="H15" s="42">
        <f>'2021년 비지정후원 직간접비사용내역'!H15+'2021년 비지정후원 직간접비사용내역'!I15</f>
        <v>1769800</v>
      </c>
      <c r="I15" s="43">
        <f t="shared" si="0"/>
        <v>0.13770714720946947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41"/>
      <c r="B16" s="152"/>
      <c r="C16" s="123" t="s">
        <v>80</v>
      </c>
      <c r="D16" s="96">
        <v>776464</v>
      </c>
      <c r="E16" s="143"/>
      <c r="F16" s="131"/>
      <c r="G16" s="22" t="s">
        <v>4</v>
      </c>
      <c r="H16" s="42">
        <f>'2021년 비지정후원 직간접비사용내역'!H16+'2021년 비지정후원 직간접비사용내역'!I16</f>
        <v>82720</v>
      </c>
      <c r="I16" s="43">
        <f t="shared" si="0"/>
        <v>0.006436396890703647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27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17279371</v>
      </c>
      <c r="C17" s="85" t="s">
        <v>82</v>
      </c>
      <c r="D17" s="124">
        <v>700000</v>
      </c>
      <c r="E17" s="143"/>
      <c r="F17" s="131"/>
      <c r="G17" s="22" t="s">
        <v>6</v>
      </c>
      <c r="H17" s="42">
        <f>'2021년 비지정후원 직간접비사용내역'!H17+'2021년 비지정후원 직간접비사용내역'!I17</f>
        <v>203990</v>
      </c>
      <c r="I17" s="43">
        <f t="shared" si="0"/>
        <v>0.01587234769988681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27" t="s">
        <v>67</v>
      </c>
      <c r="B18" s="84">
        <f>B13+B15-B17</f>
        <v>66701269</v>
      </c>
      <c r="C18" s="85" t="s">
        <v>85</v>
      </c>
      <c r="D18" s="124">
        <v>3227600</v>
      </c>
      <c r="E18" s="143"/>
      <c r="F18" s="131"/>
      <c r="G18" s="22" t="s">
        <v>17</v>
      </c>
      <c r="H18" s="42">
        <f>'2021년 비지정후원 직간접비사용내역'!H18+'2021년 비지정후원 직간접비사용내역'!I18</f>
        <v>751000</v>
      </c>
      <c r="I18" s="43">
        <f t="shared" si="0"/>
        <v>0.058434889566228713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04" t="s">
        <v>73</v>
      </c>
      <c r="B19" s="105" t="s">
        <v>74</v>
      </c>
      <c r="C19" s="105" t="s">
        <v>75</v>
      </c>
      <c r="D19" s="106" t="s">
        <v>76</v>
      </c>
      <c r="E19" s="154"/>
      <c r="F19" s="132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15" t="s">
        <v>38</v>
      </c>
      <c r="B20" s="108">
        <v>11190970</v>
      </c>
      <c r="C20" s="108">
        <v>12851911</v>
      </c>
      <c r="D20" s="109">
        <f aca="true" t="shared" si="2" ref="D20:D25">D9+B20-C20</f>
        <v>37608193</v>
      </c>
      <c r="E20" s="142" t="s">
        <v>59</v>
      </c>
      <c r="F20" s="160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89" t="s">
        <v>70</v>
      </c>
      <c r="B21" s="110">
        <f>'2021년 지정후원 직간접비사용내역'!C6</f>
        <v>200000</v>
      </c>
      <c r="C21" s="110">
        <v>1317460</v>
      </c>
      <c r="D21" s="111">
        <f t="shared" si="2"/>
        <v>2058920</v>
      </c>
      <c r="E21" s="143"/>
      <c r="F21" s="161"/>
      <c r="G21" s="22" t="s">
        <v>25</v>
      </c>
      <c r="H21" s="42">
        <f>'2021년 비지정후원 직간접비사용내역'!H21+'2021년 비지정후원 직간접비사용내역'!I21</f>
        <v>15570</v>
      </c>
      <c r="I21" s="43">
        <f t="shared" si="0"/>
        <v>0.0012114929834170186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89" t="s">
        <v>42</v>
      </c>
      <c r="B22" s="110">
        <f>'2021년 지정후원 직간접비사용내역'!C5</f>
        <v>150000</v>
      </c>
      <c r="C22" s="110">
        <f>'2021년 지정후원 직간접비사용내역'!H29</f>
        <v>250000</v>
      </c>
      <c r="D22" s="111">
        <f t="shared" si="2"/>
        <v>0</v>
      </c>
      <c r="E22" s="144"/>
      <c r="F22" s="154"/>
      <c r="G22" s="22" t="s">
        <v>11</v>
      </c>
      <c r="H22" s="42">
        <f>'2021년 비지정후원 직간접비사용내역'!H22+'2021년 비지정후원 직간접비사용내역'!I22</f>
        <v>4593000</v>
      </c>
      <c r="I22" s="43">
        <f t="shared" si="0"/>
        <v>0.3573787586919953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89" t="s">
        <v>72</v>
      </c>
      <c r="B23" s="112">
        <v>325827</v>
      </c>
      <c r="C23" s="112">
        <v>0</v>
      </c>
      <c r="D23" s="111">
        <f t="shared" si="2"/>
        <v>17591737</v>
      </c>
      <c r="E23" s="142" t="s">
        <v>60</v>
      </c>
      <c r="F23" s="160" t="s">
        <v>50</v>
      </c>
      <c r="G23" s="22" t="s">
        <v>5</v>
      </c>
      <c r="H23" s="42">
        <f>'2021년 비지정후원 직간접비사용내역'!H23+'2021년 비지정후원 직간접비사용내역'!I23</f>
        <v>4560</v>
      </c>
      <c r="I23" s="43">
        <f t="shared" si="0"/>
        <v>0.0003548110471664486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89" t="s">
        <v>78</v>
      </c>
      <c r="B24" s="110">
        <v>0</v>
      </c>
      <c r="C24" s="110">
        <v>0</v>
      </c>
      <c r="D24" s="111">
        <f t="shared" si="2"/>
        <v>850340</v>
      </c>
      <c r="E24" s="143"/>
      <c r="F24" s="161"/>
      <c r="G24" s="22" t="s">
        <v>3</v>
      </c>
      <c r="H24" s="42">
        <f>'2021년 비지정후원 직간접비사용내역'!H24+'2021년 비지정후원 직간접비사용내역'!I24</f>
        <v>7580</v>
      </c>
      <c r="I24" s="43">
        <f t="shared" si="0"/>
        <v>0.0005897955564740528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16" t="s">
        <v>79</v>
      </c>
      <c r="B25" s="113">
        <v>0</v>
      </c>
      <c r="C25" s="113">
        <v>0</v>
      </c>
      <c r="D25" s="114">
        <f t="shared" si="2"/>
        <v>2321500</v>
      </c>
      <c r="E25" s="143"/>
      <c r="F25" s="161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9" t="s">
        <v>81</v>
      </c>
      <c r="B26" s="113">
        <v>0</v>
      </c>
      <c r="C26" s="113">
        <v>2160000</v>
      </c>
      <c r="D26" s="114">
        <f>D15+B26-C26</f>
        <v>0</v>
      </c>
      <c r="E26" s="143"/>
      <c r="F26" s="161"/>
      <c r="G26" s="22" t="s">
        <v>23</v>
      </c>
      <c r="H26" s="42">
        <f>'2021년 비지정후원 직간접비사용내역'!H26+'2021년 비지정후원 직간접비사용내역'!I26</f>
        <v>0</v>
      </c>
      <c r="I26" s="43">
        <f t="shared" si="0"/>
        <v>0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17" t="s">
        <v>80</v>
      </c>
      <c r="B27" s="113">
        <v>3104</v>
      </c>
      <c r="C27" s="113">
        <v>0</v>
      </c>
      <c r="D27" s="114">
        <f>D16+B27-C27</f>
        <v>779568</v>
      </c>
      <c r="E27" s="143"/>
      <c r="F27" s="161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17" t="s">
        <v>82</v>
      </c>
      <c r="B28" s="113">
        <v>0</v>
      </c>
      <c r="C28" s="113">
        <v>700000</v>
      </c>
      <c r="D28" s="114">
        <v>0</v>
      </c>
      <c r="E28" s="143"/>
      <c r="F28" s="161"/>
      <c r="G28" s="22"/>
      <c r="H28" s="42"/>
      <c r="I28" s="43"/>
      <c r="J28" s="42"/>
      <c r="K28" s="43"/>
      <c r="L28" s="45"/>
    </row>
    <row r="29" spans="1:12" ht="19.5" customHeight="1">
      <c r="A29" s="121" t="s">
        <v>85</v>
      </c>
      <c r="B29" s="113">
        <v>263411</v>
      </c>
      <c r="C29" s="113">
        <v>0</v>
      </c>
      <c r="D29" s="122">
        <f>D18+B29-C29</f>
        <v>3491011</v>
      </c>
      <c r="E29" s="143"/>
      <c r="F29" s="154"/>
      <c r="G29" s="22" t="s">
        <v>53</v>
      </c>
      <c r="H29" s="42">
        <f>'2021년 비지정후원 직간접비사용내역'!H28+'2021년 비지정후원 직간접비사용내역'!I28</f>
        <v>822080</v>
      </c>
      <c r="I29" s="43">
        <f t="shared" si="0"/>
        <v>0.0639655845733759</v>
      </c>
      <c r="J29" s="42">
        <v>0</v>
      </c>
      <c r="K29" s="43">
        <f t="shared" si="1"/>
        <v>0</v>
      </c>
      <c r="L29" s="45"/>
    </row>
    <row r="30" spans="1:12" ht="19.5" customHeight="1">
      <c r="A30" s="117" t="s">
        <v>105</v>
      </c>
      <c r="B30" s="118">
        <v>2000000</v>
      </c>
      <c r="C30" s="113">
        <v>0</v>
      </c>
      <c r="D30" s="128">
        <v>2000000</v>
      </c>
      <c r="E30" s="143"/>
      <c r="F30" s="53" t="s">
        <v>56</v>
      </c>
      <c r="G30" s="26" t="s">
        <v>54</v>
      </c>
      <c r="H30" s="42">
        <f>'2021년 비지정후원 직간접비사용내역'!H29+'2021년 비지정후원 직간접비사용내역'!I29</f>
        <v>3898780</v>
      </c>
      <c r="I30" s="43">
        <f t="shared" si="0"/>
        <v>0.3033618891385102</v>
      </c>
      <c r="J30" s="42">
        <f>'2021년 지정후원 직간접비사용내역'!H28</f>
        <v>2860000</v>
      </c>
      <c r="K30" s="43">
        <f t="shared" si="1"/>
        <v>0.6459685688859979</v>
      </c>
      <c r="L30" s="45"/>
    </row>
    <row r="31" spans="1:12" ht="19.5" customHeight="1">
      <c r="A31" s="164">
        <f>D20+D21+D22+D23+D24+D25+D26+D27+D28+D29+D30</f>
        <v>66701269</v>
      </c>
      <c r="B31" s="165"/>
      <c r="C31" s="165"/>
      <c r="D31" s="166"/>
      <c r="E31" s="144"/>
      <c r="F31" s="53" t="s">
        <v>57</v>
      </c>
      <c r="G31" s="26" t="s">
        <v>42</v>
      </c>
      <c r="H31" s="42">
        <f>'2021년 비지정후원 직간접비사용내역'!H30+'2021년 비지정후원 직간접비사용내역'!I30</f>
        <v>831</v>
      </c>
      <c r="I31" s="43">
        <f>H31/$H$32</f>
        <v>6.465964477967517E-05</v>
      </c>
      <c r="J31" s="42">
        <f>'2021년 지정후원 직간접비사용내역'!H29</f>
        <v>250000</v>
      </c>
      <c r="K31" s="43">
        <f>J31/$J$32</f>
        <v>0.05646578399353128</v>
      </c>
      <c r="L31" s="45"/>
    </row>
    <row r="32" spans="1:12" ht="14.25" thickBot="1">
      <c r="A32" s="155"/>
      <c r="B32" s="156"/>
      <c r="C32" s="156"/>
      <c r="D32" s="157"/>
      <c r="E32" s="137" t="s">
        <v>41</v>
      </c>
      <c r="F32" s="138"/>
      <c r="G32" s="139"/>
      <c r="H32" s="48">
        <f>SUM(H5:H31)</f>
        <v>12851911</v>
      </c>
      <c r="I32" s="49">
        <f>SUM(H5:H10,H14:H18,H22:H31)/$H$32</f>
        <v>0.998788507016583</v>
      </c>
      <c r="J32" s="48">
        <f>SUM(J5:J31)</f>
        <v>4427460</v>
      </c>
      <c r="K32" s="49">
        <f>SUM(J5:J10,J14:J18,J22:J31)/$J$32</f>
        <v>1</v>
      </c>
      <c r="L32" s="50"/>
    </row>
  </sheetData>
  <sheetProtection/>
  <mergeCells count="21">
    <mergeCell ref="A32:D32"/>
    <mergeCell ref="A4:B4"/>
    <mergeCell ref="F20:F22"/>
    <mergeCell ref="L3:L4"/>
    <mergeCell ref="E23:E31"/>
    <mergeCell ref="F23:F29"/>
    <mergeCell ref="E32:G32"/>
    <mergeCell ref="A31:D31"/>
    <mergeCell ref="E20:E22"/>
    <mergeCell ref="B13:B14"/>
    <mergeCell ref="A3:D3"/>
    <mergeCell ref="F5:F10"/>
    <mergeCell ref="F11:F13"/>
    <mergeCell ref="B15:B16"/>
    <mergeCell ref="E5:E19"/>
    <mergeCell ref="F14:F19"/>
    <mergeCell ref="A1:L1"/>
    <mergeCell ref="E3:K3"/>
    <mergeCell ref="E4:G4"/>
    <mergeCell ref="A13:A14"/>
    <mergeCell ref="A15:A1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8" sqref="J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90</v>
      </c>
    </row>
    <row r="3" spans="1:10" ht="20.25" customHeight="1">
      <c r="A3" s="147" t="s">
        <v>0</v>
      </c>
      <c r="B3" s="148"/>
      <c r="C3" s="148"/>
      <c r="D3" s="167"/>
      <c r="E3" s="135" t="s">
        <v>2</v>
      </c>
      <c r="F3" s="135"/>
      <c r="G3" s="135"/>
      <c r="H3" s="135"/>
      <c r="I3" s="136"/>
      <c r="J3" s="168" t="s">
        <v>15</v>
      </c>
    </row>
    <row r="4" spans="1:10" ht="20.25" customHeight="1" thickBot="1">
      <c r="A4" s="158" t="s">
        <v>13</v>
      </c>
      <c r="B4" s="159"/>
      <c r="C4" s="51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69"/>
    </row>
    <row r="5" spans="1:10" ht="19.5" customHeight="1">
      <c r="A5" s="52" t="s">
        <v>1</v>
      </c>
      <c r="B5" s="60" t="s">
        <v>38</v>
      </c>
      <c r="C5" s="59">
        <v>11180850</v>
      </c>
      <c r="D5" s="11"/>
      <c r="E5" s="175" t="s">
        <v>55</v>
      </c>
      <c r="F5" s="177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92</v>
      </c>
      <c r="C6" s="63">
        <v>10120</v>
      </c>
      <c r="D6" s="11"/>
      <c r="E6" s="171"/>
      <c r="F6" s="161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71"/>
      <c r="F7" s="161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71"/>
      <c r="F8" s="16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71"/>
      <c r="F9" s="16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71"/>
      <c r="F10" s="154"/>
      <c r="G10" s="22" t="s">
        <v>28</v>
      </c>
      <c r="H10" s="70">
        <v>702000</v>
      </c>
      <c r="I10" s="68">
        <v>0</v>
      </c>
      <c r="J10" s="24" t="s">
        <v>107</v>
      </c>
    </row>
    <row r="11" spans="1:10" ht="19.5" customHeight="1">
      <c r="A11" s="13"/>
      <c r="B11" s="64"/>
      <c r="C11" s="61"/>
      <c r="D11" s="22"/>
      <c r="E11" s="171"/>
      <c r="F11" s="13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71"/>
      <c r="F12" s="131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71"/>
      <c r="F13" s="132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71"/>
      <c r="F14" s="13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1"/>
      <c r="F15" s="131"/>
      <c r="G15" s="22" t="s">
        <v>51</v>
      </c>
      <c r="H15" s="67">
        <v>1769800</v>
      </c>
      <c r="I15" s="68">
        <v>0</v>
      </c>
      <c r="J15" s="24" t="s">
        <v>96</v>
      </c>
    </row>
    <row r="16" spans="1:10" ht="19.5" customHeight="1">
      <c r="A16" s="13"/>
      <c r="B16" s="17"/>
      <c r="C16" s="17"/>
      <c r="D16" s="22"/>
      <c r="E16" s="171"/>
      <c r="F16" s="131"/>
      <c r="G16" s="22" t="s">
        <v>4</v>
      </c>
      <c r="H16" s="67">
        <v>82720</v>
      </c>
      <c r="I16" s="68">
        <v>0</v>
      </c>
      <c r="J16" s="24" t="s">
        <v>97</v>
      </c>
    </row>
    <row r="17" spans="1:10" ht="19.5" customHeight="1">
      <c r="A17" s="13"/>
      <c r="B17" s="17"/>
      <c r="C17" s="17"/>
      <c r="D17" s="22"/>
      <c r="E17" s="171"/>
      <c r="F17" s="131"/>
      <c r="G17" s="22" t="s">
        <v>6</v>
      </c>
      <c r="H17" s="67">
        <v>203990</v>
      </c>
      <c r="I17" s="68">
        <v>0</v>
      </c>
      <c r="J17" s="24" t="s">
        <v>98</v>
      </c>
    </row>
    <row r="18" spans="1:10" ht="19.5" customHeight="1">
      <c r="A18" s="13"/>
      <c r="B18" s="17"/>
      <c r="C18" s="17"/>
      <c r="D18" s="22"/>
      <c r="E18" s="171"/>
      <c r="F18" s="131"/>
      <c r="G18" s="22" t="s">
        <v>17</v>
      </c>
      <c r="H18" s="67">
        <v>751000</v>
      </c>
      <c r="I18" s="68">
        <v>0</v>
      </c>
      <c r="J18" s="24" t="s">
        <v>99</v>
      </c>
    </row>
    <row r="19" spans="1:10" ht="19.5" customHeight="1">
      <c r="A19" s="13"/>
      <c r="B19" s="17"/>
      <c r="C19" s="17"/>
      <c r="D19" s="22"/>
      <c r="E19" s="176"/>
      <c r="F19" s="132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71" t="s">
        <v>52</v>
      </c>
      <c r="F20" s="130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1"/>
      <c r="F21" s="131"/>
      <c r="G21" s="22" t="s">
        <v>25</v>
      </c>
      <c r="H21" s="67">
        <v>0</v>
      </c>
      <c r="I21" s="68">
        <v>15570</v>
      </c>
      <c r="J21" s="24" t="s">
        <v>100</v>
      </c>
    </row>
    <row r="22" spans="1:10" ht="19.5" customHeight="1">
      <c r="A22" s="13"/>
      <c r="B22" s="17"/>
      <c r="C22" s="17"/>
      <c r="D22" s="22"/>
      <c r="E22" s="176"/>
      <c r="F22" s="132"/>
      <c r="G22" s="22" t="s">
        <v>11</v>
      </c>
      <c r="H22" s="67">
        <v>4593000</v>
      </c>
      <c r="I22" s="68">
        <v>0</v>
      </c>
      <c r="J22" s="24" t="s">
        <v>101</v>
      </c>
    </row>
    <row r="23" spans="1:10" ht="19.5" customHeight="1">
      <c r="A23" s="13"/>
      <c r="B23" s="17"/>
      <c r="C23" s="17"/>
      <c r="D23" s="22"/>
      <c r="E23" s="170" t="s">
        <v>19</v>
      </c>
      <c r="F23" s="130" t="s">
        <v>50</v>
      </c>
      <c r="G23" s="22" t="s">
        <v>5</v>
      </c>
      <c r="H23" s="67">
        <v>4560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1"/>
      <c r="F24" s="131"/>
      <c r="G24" s="22" t="s">
        <v>3</v>
      </c>
      <c r="H24" s="67">
        <v>7580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1"/>
      <c r="F25" s="131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1"/>
      <c r="F26" s="131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1"/>
      <c r="F27" s="131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1"/>
      <c r="F28" s="132"/>
      <c r="G28" s="22" t="s">
        <v>53</v>
      </c>
      <c r="H28" s="67">
        <v>822080</v>
      </c>
      <c r="I28" s="68">
        <v>0</v>
      </c>
      <c r="J28" s="107" t="s">
        <v>102</v>
      </c>
    </row>
    <row r="29" spans="1:10" ht="19.5" customHeight="1">
      <c r="A29" s="13"/>
      <c r="B29" s="17"/>
      <c r="C29" s="17"/>
      <c r="D29" s="22"/>
      <c r="E29" s="171"/>
      <c r="F29" s="53" t="s">
        <v>61</v>
      </c>
      <c r="G29" s="22" t="s">
        <v>54</v>
      </c>
      <c r="H29" s="67">
        <v>3898780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72"/>
      <c r="F30" s="57"/>
      <c r="G30" s="56" t="s">
        <v>68</v>
      </c>
      <c r="H30" s="71">
        <v>831</v>
      </c>
      <c r="I30" s="72">
        <v>0</v>
      </c>
      <c r="J30" s="55" t="s">
        <v>104</v>
      </c>
    </row>
    <row r="31" spans="1:13" ht="27" customHeight="1" thickBot="1">
      <c r="A31" s="29" t="s">
        <v>12</v>
      </c>
      <c r="B31" s="30"/>
      <c r="C31" s="30">
        <f>C5+C6</f>
        <v>11190970</v>
      </c>
      <c r="D31" s="31"/>
      <c r="E31" s="54"/>
      <c r="F31" s="173" t="s">
        <v>22</v>
      </c>
      <c r="G31" s="174"/>
      <c r="H31" s="32">
        <f>SUM(H5:H30)</f>
        <v>12836341</v>
      </c>
      <c r="I31" s="33">
        <f>SUM(I5:I30)</f>
        <v>15570</v>
      </c>
      <c r="J31" s="34"/>
      <c r="L31" s="35"/>
      <c r="M31" s="35"/>
    </row>
    <row r="32" spans="6:10" ht="27" customHeight="1" thickBot="1">
      <c r="F32" s="173" t="s">
        <v>63</v>
      </c>
      <c r="G32" s="174"/>
      <c r="H32" s="79">
        <f>H31/(H31+I31)</f>
        <v>0.998788507016583</v>
      </c>
      <c r="I32" s="80">
        <f>I31/(H31+I31)</f>
        <v>0.0012114929834170186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J10" sqref="J10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91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47" t="s">
        <v>0</v>
      </c>
      <c r="B3" s="148"/>
      <c r="C3" s="148"/>
      <c r="D3" s="167"/>
      <c r="E3" s="135" t="s">
        <v>2</v>
      </c>
      <c r="F3" s="135"/>
      <c r="G3" s="135"/>
      <c r="H3" s="135"/>
      <c r="I3" s="136"/>
      <c r="J3" s="168" t="s">
        <v>15</v>
      </c>
    </row>
    <row r="4" spans="1:10" ht="20.25" customHeight="1" thickBot="1">
      <c r="A4" s="158" t="s">
        <v>13</v>
      </c>
      <c r="B4" s="159"/>
      <c r="C4" s="5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69"/>
    </row>
    <row r="5" spans="1:10" ht="19.5" customHeight="1">
      <c r="A5" s="52" t="s">
        <v>1</v>
      </c>
      <c r="B5" s="9" t="s">
        <v>42</v>
      </c>
      <c r="C5" s="75">
        <v>150000</v>
      </c>
      <c r="D5" s="77"/>
      <c r="E5" s="175" t="s">
        <v>55</v>
      </c>
      <c r="F5" s="177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0" t="s">
        <v>69</v>
      </c>
      <c r="C6" s="76">
        <v>200000</v>
      </c>
      <c r="D6" s="77"/>
      <c r="E6" s="171"/>
      <c r="F6" s="161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1" t="s">
        <v>84</v>
      </c>
      <c r="C7" s="17">
        <v>320000</v>
      </c>
      <c r="D7" s="82"/>
      <c r="E7" s="171"/>
      <c r="F7" s="161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20" t="s">
        <v>93</v>
      </c>
      <c r="C8" s="59">
        <v>2000000</v>
      </c>
      <c r="D8" s="82"/>
      <c r="E8" s="171"/>
      <c r="F8" s="16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1" t="s">
        <v>86</v>
      </c>
      <c r="C9" s="17">
        <v>263411</v>
      </c>
      <c r="D9" s="83"/>
      <c r="E9" s="171"/>
      <c r="F9" s="16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1" t="s">
        <v>94</v>
      </c>
      <c r="C10" s="59">
        <v>5827</v>
      </c>
      <c r="D10" s="22"/>
      <c r="E10" s="171"/>
      <c r="F10" s="154"/>
      <c r="G10" s="22" t="s">
        <v>28</v>
      </c>
      <c r="H10" s="67">
        <v>1317460</v>
      </c>
      <c r="I10" s="68">
        <v>0</v>
      </c>
      <c r="J10" s="24" t="s">
        <v>103</v>
      </c>
    </row>
    <row r="11" spans="1:10" ht="19.5" customHeight="1">
      <c r="A11" s="13"/>
      <c r="B11" s="91" t="s">
        <v>95</v>
      </c>
      <c r="C11" s="63">
        <v>3104</v>
      </c>
      <c r="D11" s="22"/>
      <c r="E11" s="171"/>
      <c r="F11" s="13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1"/>
      <c r="C12" s="92"/>
      <c r="D12" s="22"/>
      <c r="E12" s="171"/>
      <c r="F12" s="131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71"/>
      <c r="F13" s="131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71"/>
      <c r="F14" s="13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1"/>
      <c r="F15" s="131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71"/>
      <c r="F16" s="131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1"/>
      <c r="F17" s="131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1"/>
      <c r="F18" s="131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6"/>
      <c r="F19" s="132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71" t="s">
        <v>52</v>
      </c>
      <c r="F20" s="130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1"/>
      <c r="F21" s="131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6"/>
      <c r="F22" s="132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70" t="s">
        <v>19</v>
      </c>
      <c r="F23" s="13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1"/>
      <c r="F24" s="131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1"/>
      <c r="F25" s="131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1"/>
      <c r="F26" s="131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1"/>
      <c r="F27" s="132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1"/>
      <c r="F28" s="53" t="s">
        <v>61</v>
      </c>
      <c r="G28" s="22" t="s">
        <v>54</v>
      </c>
      <c r="H28" s="67">
        <v>2860000</v>
      </c>
      <c r="I28" s="68">
        <v>0</v>
      </c>
      <c r="J28" s="119" t="s">
        <v>106</v>
      </c>
    </row>
    <row r="29" spans="1:10" ht="19.5" customHeight="1">
      <c r="A29" s="13"/>
      <c r="B29" s="17"/>
      <c r="C29" s="17"/>
      <c r="D29" s="22"/>
      <c r="E29" s="171"/>
      <c r="F29" s="20" t="s">
        <v>62</v>
      </c>
      <c r="G29" s="102" t="s">
        <v>42</v>
      </c>
      <c r="H29" s="103">
        <v>250000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72"/>
      <c r="F30" s="97" t="s">
        <v>83</v>
      </c>
      <c r="G30" s="98" t="s">
        <v>83</v>
      </c>
      <c r="H30" s="99">
        <v>0</v>
      </c>
      <c r="I30" s="100">
        <v>0</v>
      </c>
      <c r="J30" s="101"/>
    </row>
    <row r="31" spans="1:13" ht="27" customHeight="1" thickBot="1">
      <c r="A31" s="29" t="s">
        <v>12</v>
      </c>
      <c r="B31" s="30"/>
      <c r="C31" s="30">
        <f>SUM(C5:C30)</f>
        <v>2942342</v>
      </c>
      <c r="D31" s="31"/>
      <c r="E31" s="54"/>
      <c r="F31" s="173" t="s">
        <v>22</v>
      </c>
      <c r="G31" s="174"/>
      <c r="H31" s="32">
        <f>SUM(H5:H30)</f>
        <v>4427460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자원후원</cp:lastModifiedBy>
  <cp:lastPrinted>2022-01-04T13:42:33Z</cp:lastPrinted>
  <dcterms:created xsi:type="dcterms:W3CDTF">2004-08-24T01:54:40Z</dcterms:created>
  <dcterms:modified xsi:type="dcterms:W3CDTF">2022-01-20T00:12:57Z</dcterms:modified>
  <cp:category/>
  <cp:version/>
  <cp:contentType/>
  <cp:contentStatus/>
</cp:coreProperties>
</file>