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3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3월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<sst xmlns="http://schemas.openxmlformats.org/spreadsheetml/2006/main" count="186" uniqueCount="94">
  <si>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</si>
  <si>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</si>
  <si>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</si>
  <si>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</si>
  <si>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</si>
  <si>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</si>
  <si>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</si>
  <si>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</si>
  <si>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</si>
  <si>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</si>
  <si>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</si>
  <si>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</si>
  <si>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</si>
  <si>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</si>
  <si>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</si>
  <si>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</si>
  <si>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</si>
  <si>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</si>
  <si>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</si>
  <si>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</si>
  <si>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</si>
  <si>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</si>
  <si>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</si>
  <si>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</si>
  <si>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</si>
  <si>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</si>
  <si>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</si>
  <si>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</si>
  <si>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</si>
  <si>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</si>
  <si>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</si>
  <si>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</si>
  <si>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</si>
  <si>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</si>
  <si>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</si>
  <si>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</si>
  <si>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</si>
  <si>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</si>
  <si>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</si>
  <si>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</si>
  <si>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</si>
  <si>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</si>
  <si>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</si>
  <si>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</si>
  <si>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</si>
  <si>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</si>
  <si>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</si>
  <si>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</si>
  <si>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</si>
  <si>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</si>
  <si>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</si>
  <si>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</si>
  <si>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</si>
  <si>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</si>
  <si>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</si>
  <si>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</si>
  <si>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</si>
  <si>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</si>
  <si>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</si>
  <si>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</si>
  <si>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</si>
  <si>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</si>
  <si>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</si>
  <si>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</si>
  <si>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</si>
  <si>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</si>
  <si>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</si>
  <si>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</si>
  <si>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예금이자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</si>
  <si>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</si>
  <si>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</si>
  <si>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</si>
  <si>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</si>
  <si>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</si>
  <si>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</si>
  <si>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2020년 3월 바다의별 후원금 결산서</t>
  </si>
  <si>
    <t>2020. 3. 31 기준 (단위 : 원)</t>
  </si>
  <si>
    <t>2020년도 3월 바다의별 비지정후원금 사용내역(직,간접비)</t>
  </si>
  <si>
    <t>2020. 3. 31기준 (단위 : 원)</t>
  </si>
  <si>
    <t>2020년도 3월 바다의별 지정후원금 사용내역(직,간접비)</t>
  </si>
  <si>
    <t>2020. 3. 31일 기준 (단위 : 원)</t>
  </si>
  <si>
    <t>시설리모델링</t>
  </si>
  <si>
    <t>푸드트럭 물품구입</t>
  </si>
  <si>
    <t>cms수수료 외</t>
  </si>
  <si>
    <t>이용인섬유유연제, 핸드워시 구입</t>
  </si>
  <si>
    <t>마스크 구입 외</t>
  </si>
  <si>
    <t>스팀청소기 구입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</si>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</sst>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4" fillId="0" borderId="20" xfId="0" applyNumberFormat="1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42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8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7" xfId="0" applyNumberFormat="1" applyFont="1" applyBorder="1" applyAlignment="1">
      <alignment horizontal="center" vertical="center"/>
    </xf>
    <xf numFmtId="176" fontId="44" fillId="35" borderId="49" xfId="0" applyNumberFormat="1" applyFont="1" applyFill="1" applyBorder="1" applyAlignment="1">
      <alignment vertical="center"/>
    </xf>
    <xf numFmtId="176" fontId="44" fillId="35" borderId="42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horizontal="center" vertical="center" wrapText="1"/>
    </xf>
    <xf numFmtId="176" fontId="44" fillId="0" borderId="47" xfId="0" applyNumberFormat="1" applyFont="1" applyFill="1" applyBorder="1" applyAlignment="1">
      <alignment horizontal="center" vertical="center" wrapText="1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35" borderId="51" xfId="0" applyNumberFormat="1" applyFont="1" applyFill="1" applyBorder="1" applyAlignment="1">
      <alignment horizontal="right"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2" xfId="0" applyNumberFormat="1" applyFont="1" applyBorder="1" applyAlignment="1">
      <alignment vertical="center"/>
    </xf>
    <xf numFmtId="176" fontId="44" fillId="0" borderId="50" xfId="0" applyNumberFormat="1" applyFont="1" applyFill="1" applyBorder="1" applyAlignment="1">
      <alignment horizontal="center"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51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51" xfId="0" applyNumberFormat="1" applyFont="1" applyFill="1" applyBorder="1" applyAlignment="1">
      <alignment horizontal="right" vertical="center"/>
    </xf>
    <xf numFmtId="176" fontId="44" fillId="35" borderId="52" xfId="0" applyNumberFormat="1" applyFont="1" applyFill="1" applyBorder="1" applyAlignment="1">
      <alignment horizontal="right" vertical="center"/>
    </xf>
    <xf numFmtId="176" fontId="45" fillId="36" borderId="49" xfId="0" applyNumberFormat="1" applyFont="1" applyFill="1" applyBorder="1" applyAlignment="1">
      <alignment horizontal="center" vertical="center"/>
    </xf>
    <xf numFmtId="176" fontId="45" fillId="36" borderId="43" xfId="0" applyNumberFormat="1" applyFont="1" applyFill="1" applyBorder="1" applyAlignment="1">
      <alignment horizontal="center" vertical="center"/>
    </xf>
    <xf numFmtId="176" fontId="45" fillId="36" borderId="51" xfId="0" applyNumberFormat="1" applyFont="1" applyFill="1" applyBorder="1" applyAlignment="1">
      <alignment horizontal="center" vertical="center"/>
    </xf>
    <xf numFmtId="176" fontId="45" fillId="36" borderId="52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3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7" borderId="5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5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57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61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 wrapText="1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65" xfId="0" applyNumberFormat="1" applyFont="1" applyFill="1" applyBorder="1" applyAlignment="1">
      <alignment horizontal="right" vertical="center"/>
    </xf>
    <xf numFmtId="176" fontId="45" fillId="34" borderId="66" xfId="0" applyNumberFormat="1" applyFont="1" applyFill="1" applyBorder="1" applyAlignment="1">
      <alignment horizontal="right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64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7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69" xfId="0" applyNumberFormat="1" applyFont="1" applyFill="1" applyBorder="1" applyAlignment="1">
      <alignment horizontal="center" vertical="center"/>
    </xf>
    <xf numFmtId="176" fontId="45" fillId="33" borderId="70" xfId="0" applyNumberFormat="1" applyFont="1" applyFill="1" applyBorder="1" applyAlignment="1">
      <alignment horizontal="center" vertical="center"/>
    </xf>
    <xf numFmtId="0" fontId="47" fillId="37" borderId="5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71" xfId="0" applyNumberFormat="1" applyFont="1" applyFill="1" applyBorder="1" applyAlignment="1">
      <alignment horizontal="center" vertical="center"/>
    </xf>
    <xf numFmtId="176" fontId="45" fillId="36" borderId="50" xfId="0" applyNumberFormat="1" applyFont="1" applyFill="1" applyBorder="1" applyAlignment="1">
      <alignment horizontal="center" vertical="center"/>
    </xf>
    <xf numFmtId="176" fontId="45" fillId="36" borderId="71" xfId="0" applyNumberFormat="1" applyFont="1" applyFill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6" fontId="44" fillId="0" borderId="7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1" sqref="C1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7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ht="18.75" customHeight="1" thickBot="1">
      <c r="L2" s="4" t="s">
        <v>76</v>
      </c>
    </row>
    <row r="3" spans="1:12" ht="16.5" customHeight="1">
      <c r="A3" s="130" t="s">
        <v>29</v>
      </c>
      <c r="B3" s="131"/>
      <c r="C3" s="131"/>
      <c r="D3" s="132"/>
      <c r="E3" s="138" t="s">
        <v>30</v>
      </c>
      <c r="F3" s="139"/>
      <c r="G3" s="139"/>
      <c r="H3" s="139"/>
      <c r="I3" s="139"/>
      <c r="J3" s="139"/>
      <c r="K3" s="140"/>
      <c r="L3" s="135" t="s">
        <v>31</v>
      </c>
    </row>
    <row r="4" spans="1:12" ht="16.5" customHeight="1" thickBot="1">
      <c r="A4" s="133" t="s">
        <v>32</v>
      </c>
      <c r="B4" s="134"/>
      <c r="C4" s="111" t="s">
        <v>33</v>
      </c>
      <c r="D4" s="6" t="s">
        <v>31</v>
      </c>
      <c r="E4" s="141" t="s">
        <v>32</v>
      </c>
      <c r="F4" s="142"/>
      <c r="G4" s="143"/>
      <c r="H4" s="40" t="s">
        <v>34</v>
      </c>
      <c r="I4" s="41" t="s">
        <v>35</v>
      </c>
      <c r="J4" s="40" t="s">
        <v>36</v>
      </c>
      <c r="K4" s="41" t="s">
        <v>35</v>
      </c>
      <c r="L4" s="136"/>
    </row>
    <row r="5" spans="1:12" ht="19.5" customHeight="1">
      <c r="A5" s="108" t="s">
        <v>37</v>
      </c>
      <c r="B5" s="9" t="s">
        <v>38</v>
      </c>
      <c r="C5" s="10">
        <f>'2020년 비지정후원 직간접비사용내역'!C31</f>
        <v>6147113</v>
      </c>
      <c r="D5" s="19"/>
      <c r="E5" s="151" t="s">
        <v>58</v>
      </c>
      <c r="F5" s="147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11216400</v>
      </c>
      <c r="D6" s="22"/>
      <c r="E6" s="152"/>
      <c r="F6" s="148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52"/>
      <c r="F7" s="148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>
      <c r="A8" s="13"/>
      <c r="B8" s="17"/>
      <c r="C8" s="17"/>
      <c r="D8" s="22"/>
      <c r="E8" s="152"/>
      <c r="F8" s="148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 thickBot="1">
      <c r="A9" s="110" t="s">
        <v>12</v>
      </c>
      <c r="B9" s="46"/>
      <c r="C9" s="46">
        <f>C5+C6</f>
        <v>17363513</v>
      </c>
      <c r="D9" s="47"/>
      <c r="E9" s="152"/>
      <c r="F9" s="148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6"/>
      <c r="B10" s="77"/>
      <c r="C10" s="77"/>
      <c r="D10" s="78"/>
      <c r="E10" s="152"/>
      <c r="F10" s="149"/>
      <c r="G10" s="22" t="s">
        <v>28</v>
      </c>
      <c r="H10" s="42">
        <f>'2020년 비지정후원 직간접비사용내역'!H10+'2020년 비지정후원 직간접비사용내역'!I10</f>
        <v>0</v>
      </c>
      <c r="I10" s="43">
        <f t="shared" si="0"/>
        <v>0</v>
      </c>
      <c r="J10" s="42">
        <f>'2020년 지정후원 직간접비사용내역'!H10+'2020년 지정후원 직간접비사용내역'!I10</f>
        <v>0</v>
      </c>
      <c r="K10" s="43">
        <f t="shared" si="1"/>
        <v>0</v>
      </c>
      <c r="L10" s="45"/>
    </row>
    <row r="11" spans="1:12" ht="19.5" customHeight="1">
      <c r="A11" s="79"/>
      <c r="B11" s="95"/>
      <c r="C11" s="95"/>
      <c r="D11" s="74"/>
      <c r="E11" s="152"/>
      <c r="F11" s="150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9"/>
      <c r="B12" s="95"/>
      <c r="C12" s="95"/>
      <c r="D12" s="74"/>
      <c r="E12" s="152"/>
      <c r="F12" s="148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17" t="s">
        <v>64</v>
      </c>
      <c r="B13" s="121">
        <v>45168956</v>
      </c>
      <c r="C13" s="113" t="s">
        <v>92</v>
      </c>
      <c r="D13" s="104">
        <v>24807606</v>
      </c>
      <c r="E13" s="152"/>
      <c r="F13" s="149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18"/>
      <c r="B14" s="122"/>
      <c r="C14" s="102" t="s">
        <v>73</v>
      </c>
      <c r="D14" s="105">
        <v>653750</v>
      </c>
      <c r="E14" s="152"/>
      <c r="F14" s="150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18" t="s">
        <v>65</v>
      </c>
      <c r="B15" s="119">
        <f>C9</f>
        <v>17363513</v>
      </c>
      <c r="C15" s="102" t="s">
        <v>74</v>
      </c>
      <c r="D15" s="105">
        <v>0</v>
      </c>
      <c r="E15" s="152"/>
      <c r="F15" s="148"/>
      <c r="G15" s="22" t="s">
        <v>51</v>
      </c>
      <c r="H15" s="42">
        <f>'2020년 비지정후원 직간접비사용내역'!H15+'2020년 비지정후원 직간접비사용내역'!I15</f>
        <v>209860</v>
      </c>
      <c r="I15" s="43">
        <f t="shared" si="0"/>
        <v>0.08720802184148303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18"/>
      <c r="B16" s="120"/>
      <c r="C16" s="102" t="s">
        <v>72</v>
      </c>
      <c r="D16" s="105">
        <v>850000</v>
      </c>
      <c r="E16" s="152"/>
      <c r="F16" s="148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112" t="s">
        <v>66</v>
      </c>
      <c r="B17" s="95">
        <f>'2020년 비지정후원 직간접비사용내역'!H31+'2020년 비지정후원 직간접비사용내역'!I31+'2020년 지정후원 직간접비사용내역'!H31+'2020년 지정후원 직간접비사용내역'!I31</f>
        <v>6010750</v>
      </c>
      <c r="C17" s="102" t="s">
        <v>87</v>
      </c>
      <c r="D17" s="105">
        <v>18857600</v>
      </c>
      <c r="E17" s="152"/>
      <c r="F17" s="148"/>
      <c r="G17" s="22" t="s">
        <v>6</v>
      </c>
      <c r="H17" s="42">
        <f>'2020년 비지정후원 직간접비사용내역'!H17+'2020년 비지정후원 직간접비사용내역'!I17</f>
        <v>0</v>
      </c>
      <c r="I17" s="43">
        <f t="shared" si="0"/>
        <v>0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18" t="s">
        <v>67</v>
      </c>
      <c r="B18" s="120">
        <f>B13+B15-B17</f>
        <v>56521719</v>
      </c>
      <c r="C18" s="127"/>
      <c r="D18" s="158"/>
      <c r="E18" s="152"/>
      <c r="F18" s="148"/>
      <c r="G18" s="22" t="s">
        <v>17</v>
      </c>
      <c r="H18" s="42">
        <f>'2020년 비지정후원 직간접비사용내역'!H18+'2020년 비지정후원 직간접비사용내역'!I18</f>
        <v>10000</v>
      </c>
      <c r="I18" s="43">
        <f t="shared" si="0"/>
        <v>0.004155533300366102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71"/>
      <c r="B19" s="129"/>
      <c r="C19" s="128"/>
      <c r="D19" s="159"/>
      <c r="E19" s="146"/>
      <c r="F19" s="149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72" t="s">
        <v>88</v>
      </c>
      <c r="B20" s="125" t="s">
        <v>89</v>
      </c>
      <c r="C20" s="125" t="s">
        <v>90</v>
      </c>
      <c r="D20" s="123" t="s">
        <v>91</v>
      </c>
      <c r="E20" s="153" t="s">
        <v>59</v>
      </c>
      <c r="F20" s="144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0</v>
      </c>
      <c r="K20" s="43">
        <f t="shared" si="1"/>
        <v>0</v>
      </c>
      <c r="L20" s="45"/>
    </row>
    <row r="21" spans="1:12" ht="19.5" customHeight="1">
      <c r="A21" s="173"/>
      <c r="B21" s="126"/>
      <c r="C21" s="126"/>
      <c r="D21" s="124"/>
      <c r="E21" s="152"/>
      <c r="F21" s="145"/>
      <c r="G21" s="22" t="s">
        <v>25</v>
      </c>
      <c r="H21" s="42">
        <f>'2020년 비지정후원 직간접비사용내역'!H21+'2020년 비지정후원 직간접비사용내역'!I21</f>
        <v>251460</v>
      </c>
      <c r="I21" s="43">
        <f t="shared" si="0"/>
        <v>0.10449504037100601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106" t="s">
        <v>38</v>
      </c>
      <c r="B22" s="114">
        <v>6147113</v>
      </c>
      <c r="C22" s="114">
        <v>2406430</v>
      </c>
      <c r="D22" s="115">
        <f>D13+B22-C22</f>
        <v>28548289</v>
      </c>
      <c r="E22" s="154"/>
      <c r="F22" s="146"/>
      <c r="G22" s="22" t="s">
        <v>11</v>
      </c>
      <c r="H22" s="42">
        <f>'2020년 비지정후원 직간접비사용내역'!H22+'2020년 비지정후원 직간접비사용내역'!I22</f>
        <v>0</v>
      </c>
      <c r="I22" s="43">
        <f t="shared" si="0"/>
        <v>0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107" t="s">
        <v>73</v>
      </c>
      <c r="B23" s="95">
        <v>160000</v>
      </c>
      <c r="C23" s="95">
        <v>0</v>
      </c>
      <c r="D23" s="74">
        <f aca="true" t="shared" si="2" ref="D23:D28">D14+B23-C23</f>
        <v>813750</v>
      </c>
      <c r="E23" s="153" t="s">
        <v>60</v>
      </c>
      <c r="F23" s="144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107" t="s">
        <v>42</v>
      </c>
      <c r="B24" s="109">
        <v>140000</v>
      </c>
      <c r="C24" s="109">
        <v>140000</v>
      </c>
      <c r="D24" s="74">
        <f t="shared" si="2"/>
        <v>0</v>
      </c>
      <c r="E24" s="152"/>
      <c r="F24" s="145"/>
      <c r="G24" s="22" t="s">
        <v>3</v>
      </c>
      <c r="H24" s="42">
        <f>'2020년 비지정후원 직간접비사용내역'!H24+'2020년 비지정후원 직간접비사용내역'!I24</f>
        <v>306900</v>
      </c>
      <c r="I24" s="43">
        <f t="shared" si="0"/>
        <v>0.1275333169882357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103" t="s">
        <v>72</v>
      </c>
      <c r="B25" s="174">
        <v>0</v>
      </c>
      <c r="C25" s="174">
        <v>0</v>
      </c>
      <c r="D25" s="74">
        <f t="shared" si="2"/>
        <v>850000</v>
      </c>
      <c r="E25" s="152"/>
      <c r="F25" s="145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112" t="s">
        <v>87</v>
      </c>
      <c r="B26" s="95">
        <v>0</v>
      </c>
      <c r="C26" s="95">
        <v>0</v>
      </c>
      <c r="D26" s="74">
        <f t="shared" si="2"/>
        <v>18857600</v>
      </c>
      <c r="E26" s="152"/>
      <c r="F26" s="145"/>
      <c r="G26" s="22" t="s">
        <v>23</v>
      </c>
      <c r="H26" s="42">
        <f>'2020년 비지정후원 직간접비사용내역'!H26+'2020년 비지정후원 직간접비사용내역'!I26</f>
        <v>871000</v>
      </c>
      <c r="I26" s="43">
        <f t="shared" si="0"/>
        <v>0.3619469504618875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112" t="s">
        <v>81</v>
      </c>
      <c r="B27" s="95">
        <v>3616400</v>
      </c>
      <c r="C27" s="95">
        <v>0</v>
      </c>
      <c r="D27" s="74">
        <f t="shared" si="2"/>
        <v>3616400</v>
      </c>
      <c r="E27" s="152"/>
      <c r="F27" s="145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175" t="s">
        <v>93</v>
      </c>
      <c r="B28" s="116">
        <v>7300000</v>
      </c>
      <c r="C28" s="116">
        <v>3464320</v>
      </c>
      <c r="D28" s="75">
        <f t="shared" si="2"/>
        <v>3835680</v>
      </c>
      <c r="E28" s="152"/>
      <c r="F28" s="146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0</v>
      </c>
      <c r="K28" s="43">
        <f t="shared" si="1"/>
        <v>0</v>
      </c>
      <c r="L28" s="45"/>
    </row>
    <row r="29" spans="1:12" ht="19.5" customHeight="1">
      <c r="A29" s="155">
        <f>D22+D23+D24+D25+D26+D27+D28</f>
        <v>56521719</v>
      </c>
      <c r="B29" s="156"/>
      <c r="C29" s="156"/>
      <c r="D29" s="157"/>
      <c r="E29" s="152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757210</v>
      </c>
      <c r="I29" s="43">
        <f t="shared" si="0"/>
        <v>0.31466113703702164</v>
      </c>
      <c r="J29" s="42">
        <f>'2020년 지정후원 직간접비사용내역'!H29+'2020년 지정후원 직간접비사용내역'!I29</f>
        <v>3464320</v>
      </c>
      <c r="K29" s="43">
        <f t="shared" si="1"/>
        <v>0.9611577218448972</v>
      </c>
      <c r="L29" s="45"/>
    </row>
    <row r="30" spans="1:12" ht="19.5" customHeight="1">
      <c r="A30" s="96"/>
      <c r="B30" s="97"/>
      <c r="C30" s="97"/>
      <c r="D30" s="98"/>
      <c r="E30" s="154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140000</v>
      </c>
      <c r="K30" s="43">
        <f>J30/$J$31</f>
        <v>0.038842278155102765</v>
      </c>
      <c r="L30" s="45"/>
    </row>
    <row r="31" spans="1:12" ht="14.25" thickBot="1">
      <c r="A31" s="99"/>
      <c r="B31" s="100"/>
      <c r="C31" s="100"/>
      <c r="D31" s="101"/>
      <c r="E31" s="141" t="s">
        <v>41</v>
      </c>
      <c r="F31" s="142"/>
      <c r="G31" s="143"/>
      <c r="H31" s="48">
        <f>SUM(H5:H30)</f>
        <v>2406430</v>
      </c>
      <c r="I31" s="49">
        <f>SUM(H5:H10,H14:H18,H22:H30)/$H$31</f>
        <v>0.895504959628994</v>
      </c>
      <c r="J31" s="48">
        <f>SUM(J5:J30)</f>
        <v>3604320</v>
      </c>
      <c r="K31" s="49">
        <f>SUM(J5:J10,J14:J18,J22:J30)/$J$31</f>
        <v>1</v>
      </c>
      <c r="L31" s="50"/>
    </row>
  </sheetData>
  <sheetProtection/>
  <mergeCells count="28">
    <mergeCell ref="A29:D29"/>
    <mergeCell ref="E23:E30"/>
    <mergeCell ref="C18:C19"/>
    <mergeCell ref="D18:D19"/>
    <mergeCell ref="F23:F28"/>
    <mergeCell ref="E31:G31"/>
    <mergeCell ref="F5:F10"/>
    <mergeCell ref="F11:F13"/>
    <mergeCell ref="F14:F19"/>
    <mergeCell ref="E5:E19"/>
    <mergeCell ref="E20:E22"/>
    <mergeCell ref="F20:F22"/>
    <mergeCell ref="A3:D3"/>
    <mergeCell ref="A4:B4"/>
    <mergeCell ref="L3:L4"/>
    <mergeCell ref="A1:L1"/>
    <mergeCell ref="E3:K3"/>
    <mergeCell ref="E4:G4"/>
    <mergeCell ref="A13:A14"/>
    <mergeCell ref="A15:A16"/>
    <mergeCell ref="B15:B16"/>
    <mergeCell ref="B13:B14"/>
    <mergeCell ref="D20:D21"/>
    <mergeCell ref="C20:C21"/>
    <mergeCell ref="B20:B21"/>
    <mergeCell ref="A20:A21"/>
    <mergeCell ref="A18:A19"/>
    <mergeCell ref="B18:B1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6">
      <selection activeCell="B18" sqref="B1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7" t="s">
        <v>77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30" t="s">
        <v>0</v>
      </c>
      <c r="B3" s="131"/>
      <c r="C3" s="131"/>
      <c r="D3" s="168"/>
      <c r="E3" s="139" t="s">
        <v>2</v>
      </c>
      <c r="F3" s="139"/>
      <c r="G3" s="139"/>
      <c r="H3" s="139"/>
      <c r="I3" s="140"/>
      <c r="J3" s="169" t="s">
        <v>15</v>
      </c>
    </row>
    <row r="4" spans="1:10" ht="20.25" customHeight="1" thickBot="1">
      <c r="A4" s="133" t="s">
        <v>13</v>
      </c>
      <c r="B4" s="134"/>
      <c r="C4" s="51" t="s">
        <v>14</v>
      </c>
      <c r="D4" s="6" t="s">
        <v>15</v>
      </c>
      <c r="E4" s="141" t="s">
        <v>13</v>
      </c>
      <c r="F4" s="142"/>
      <c r="G4" s="143"/>
      <c r="H4" s="7" t="s">
        <v>20</v>
      </c>
      <c r="I4" s="8" t="s">
        <v>21</v>
      </c>
      <c r="J4" s="170"/>
    </row>
    <row r="5" spans="1:10" ht="19.5" customHeight="1">
      <c r="A5" s="52" t="s">
        <v>1</v>
      </c>
      <c r="B5" s="60" t="s">
        <v>38</v>
      </c>
      <c r="C5" s="59">
        <v>6142000</v>
      </c>
      <c r="D5" s="11"/>
      <c r="E5" s="165" t="s">
        <v>55</v>
      </c>
      <c r="F5" s="167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68</v>
      </c>
      <c r="C6" s="63">
        <v>5113</v>
      </c>
      <c r="D6" s="11"/>
      <c r="E6" s="161"/>
      <c r="F6" s="145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1"/>
      <c r="F7" s="145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1"/>
      <c r="F8" s="14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1"/>
      <c r="F9" s="14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1"/>
      <c r="F10" s="146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1"/>
      <c r="F11" s="15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1"/>
      <c r="F12" s="148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1"/>
      <c r="F13" s="149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1"/>
      <c r="F14" s="15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1"/>
      <c r="F15" s="148"/>
      <c r="G15" s="22" t="s">
        <v>51</v>
      </c>
      <c r="H15" s="67">
        <v>209860</v>
      </c>
      <c r="I15" s="68">
        <v>0</v>
      </c>
      <c r="J15" s="24" t="s">
        <v>83</v>
      </c>
    </row>
    <row r="16" spans="1:10" ht="19.5" customHeight="1">
      <c r="A16" s="13"/>
      <c r="B16" s="17"/>
      <c r="C16" s="17"/>
      <c r="D16" s="22"/>
      <c r="E16" s="161"/>
      <c r="F16" s="148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1"/>
      <c r="F17" s="148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1"/>
      <c r="F18" s="148"/>
      <c r="G18" s="22" t="s">
        <v>17</v>
      </c>
      <c r="H18" s="67">
        <v>10000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6"/>
      <c r="F19" s="149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1" t="s">
        <v>52</v>
      </c>
      <c r="F20" s="150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1"/>
      <c r="F21" s="148"/>
      <c r="G21" s="22" t="s">
        <v>25</v>
      </c>
      <c r="H21" s="67">
        <v>0</v>
      </c>
      <c r="I21" s="68">
        <v>251460</v>
      </c>
      <c r="J21" s="24" t="s">
        <v>86</v>
      </c>
    </row>
    <row r="22" spans="1:10" ht="19.5" customHeight="1">
      <c r="A22" s="13"/>
      <c r="B22" s="17"/>
      <c r="C22" s="17"/>
      <c r="D22" s="22"/>
      <c r="E22" s="166"/>
      <c r="F22" s="149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0" t="s">
        <v>19</v>
      </c>
      <c r="F23" s="15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1"/>
      <c r="F24" s="148"/>
      <c r="G24" s="22" t="s">
        <v>3</v>
      </c>
      <c r="H24" s="67">
        <v>306900</v>
      </c>
      <c r="I24" s="68">
        <v>0</v>
      </c>
      <c r="J24" s="24" t="s">
        <v>84</v>
      </c>
    </row>
    <row r="25" spans="1:10" ht="19.5" customHeight="1">
      <c r="A25" s="13"/>
      <c r="B25" s="17"/>
      <c r="C25" s="17"/>
      <c r="D25" s="22"/>
      <c r="E25" s="161"/>
      <c r="F25" s="148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1"/>
      <c r="F26" s="148"/>
      <c r="G26" s="22" t="s">
        <v>23</v>
      </c>
      <c r="H26" s="67">
        <v>871000</v>
      </c>
      <c r="I26" s="68">
        <v>0</v>
      </c>
      <c r="J26" s="24" t="s">
        <v>85</v>
      </c>
    </row>
    <row r="27" spans="1:10" ht="19.5" customHeight="1">
      <c r="A27" s="13"/>
      <c r="B27" s="17"/>
      <c r="C27" s="17"/>
      <c r="D27" s="22"/>
      <c r="E27" s="161"/>
      <c r="F27" s="148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1"/>
      <c r="F28" s="149"/>
      <c r="G28" s="22" t="s">
        <v>53</v>
      </c>
      <c r="H28" s="67"/>
      <c r="I28" s="68">
        <v>0</v>
      </c>
      <c r="J28" s="86"/>
    </row>
    <row r="29" spans="1:10" ht="19.5" customHeight="1">
      <c r="A29" s="13"/>
      <c r="B29" s="17"/>
      <c r="C29" s="17"/>
      <c r="D29" s="22"/>
      <c r="E29" s="161"/>
      <c r="F29" s="53" t="s">
        <v>61</v>
      </c>
      <c r="G29" s="22" t="s">
        <v>54</v>
      </c>
      <c r="H29" s="67">
        <v>757210</v>
      </c>
      <c r="I29" s="68">
        <v>0</v>
      </c>
      <c r="J29" s="87"/>
    </row>
    <row r="30" spans="1:10" ht="19.5" customHeight="1" thickBot="1">
      <c r="A30" s="58"/>
      <c r="B30" s="28"/>
      <c r="C30" s="28"/>
      <c r="D30" s="26"/>
      <c r="E30" s="162"/>
      <c r="F30" s="57"/>
      <c r="G30" s="56" t="s">
        <v>69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6147113</v>
      </c>
      <c r="D31" s="31"/>
      <c r="E31" s="54"/>
      <c r="F31" s="163" t="s">
        <v>22</v>
      </c>
      <c r="G31" s="164"/>
      <c r="H31" s="32">
        <f>SUM(H5:H30)</f>
        <v>2154970</v>
      </c>
      <c r="I31" s="33">
        <f>SUM(I5:I30)</f>
        <v>251460</v>
      </c>
      <c r="J31" s="34"/>
      <c r="L31" s="35"/>
      <c r="M31" s="35"/>
    </row>
    <row r="32" spans="6:10" ht="27" customHeight="1" thickBot="1">
      <c r="F32" s="163" t="s">
        <v>63</v>
      </c>
      <c r="G32" s="164"/>
      <c r="H32" s="88">
        <f>H31/(H31+I31)</f>
        <v>0.895504959628994</v>
      </c>
      <c r="I32" s="89">
        <f>I31/(H31+I31)</f>
        <v>0.10449504037100601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7" t="s">
        <v>79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30" t="s">
        <v>0</v>
      </c>
      <c r="B3" s="131"/>
      <c r="C3" s="131"/>
      <c r="D3" s="168"/>
      <c r="E3" s="139" t="s">
        <v>2</v>
      </c>
      <c r="F3" s="139"/>
      <c r="G3" s="139"/>
      <c r="H3" s="139"/>
      <c r="I3" s="140"/>
      <c r="J3" s="169" t="s">
        <v>15</v>
      </c>
    </row>
    <row r="4" spans="1:10" ht="20.25" customHeight="1" thickBot="1">
      <c r="A4" s="133" t="s">
        <v>13</v>
      </c>
      <c r="B4" s="134"/>
      <c r="C4" s="5" t="s">
        <v>14</v>
      </c>
      <c r="D4" s="6" t="s">
        <v>15</v>
      </c>
      <c r="E4" s="141" t="s">
        <v>13</v>
      </c>
      <c r="F4" s="142"/>
      <c r="G4" s="143"/>
      <c r="H4" s="7" t="s">
        <v>20</v>
      </c>
      <c r="I4" s="8" t="s">
        <v>21</v>
      </c>
      <c r="J4" s="170"/>
    </row>
    <row r="5" spans="1:10" ht="19.5" customHeight="1">
      <c r="A5" s="52" t="s">
        <v>1</v>
      </c>
      <c r="B5" s="80" t="s">
        <v>42</v>
      </c>
      <c r="C5" s="82">
        <v>140000</v>
      </c>
      <c r="D5" s="84"/>
      <c r="E5" s="165" t="s">
        <v>55</v>
      </c>
      <c r="F5" s="167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81" t="s">
        <v>71</v>
      </c>
      <c r="C6" s="83">
        <v>160000</v>
      </c>
      <c r="D6" s="84"/>
      <c r="E6" s="161"/>
      <c r="F6" s="145"/>
      <c r="G6" s="22" t="s">
        <v>44</v>
      </c>
      <c r="H6" s="67">
        <v>0</v>
      </c>
      <c r="I6" s="68">
        <v>0</v>
      </c>
      <c r="J6" s="24"/>
    </row>
    <row r="7" spans="1:10" ht="16.5">
      <c r="A7" s="90"/>
      <c r="B7" s="92" t="s">
        <v>81</v>
      </c>
      <c r="C7" s="17">
        <v>3616400</v>
      </c>
      <c r="D7" s="91"/>
      <c r="E7" s="161"/>
      <c r="F7" s="145"/>
      <c r="G7" s="22" t="s">
        <v>45</v>
      </c>
      <c r="H7" s="67">
        <v>0</v>
      </c>
      <c r="I7" s="68">
        <v>0</v>
      </c>
      <c r="J7" s="24"/>
    </row>
    <row r="8" spans="1:10" ht="16.5">
      <c r="A8" s="90"/>
      <c r="B8" s="92" t="s">
        <v>82</v>
      </c>
      <c r="C8" s="17">
        <v>7300000</v>
      </c>
      <c r="D8" s="91"/>
      <c r="E8" s="161"/>
      <c r="F8" s="14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3"/>
      <c r="C9" s="59"/>
      <c r="D9" s="94"/>
      <c r="E9" s="161"/>
      <c r="F9" s="14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20"/>
      <c r="C10" s="62"/>
      <c r="D10" s="22"/>
      <c r="E10" s="161"/>
      <c r="F10" s="146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73"/>
      <c r="C11" s="73"/>
      <c r="D11" s="22"/>
      <c r="E11" s="161"/>
      <c r="F11" s="15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61"/>
      <c r="F12" s="148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1"/>
      <c r="F13" s="148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1"/>
      <c r="F14" s="15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1"/>
      <c r="F15" s="148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1"/>
      <c r="F16" s="148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1"/>
      <c r="F17" s="148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1"/>
      <c r="F18" s="148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6"/>
      <c r="F19" s="149"/>
      <c r="G19" s="22" t="s">
        <v>27</v>
      </c>
      <c r="H19" s="67">
        <v>0</v>
      </c>
      <c r="I19" s="68">
        <v>0</v>
      </c>
      <c r="J19" s="85"/>
    </row>
    <row r="20" spans="1:10" ht="19.5" customHeight="1">
      <c r="A20" s="13"/>
      <c r="B20" s="17"/>
      <c r="C20" s="17"/>
      <c r="D20" s="22"/>
      <c r="E20" s="161" t="s">
        <v>52</v>
      </c>
      <c r="F20" s="150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1"/>
      <c r="F21" s="148"/>
      <c r="G21" s="22" t="s">
        <v>25</v>
      </c>
      <c r="H21" s="67">
        <v>0</v>
      </c>
      <c r="I21" s="68"/>
      <c r="J21" s="24"/>
    </row>
    <row r="22" spans="1:10" ht="19.5" customHeight="1">
      <c r="A22" s="13"/>
      <c r="B22" s="17"/>
      <c r="C22" s="17"/>
      <c r="D22" s="22"/>
      <c r="E22" s="166"/>
      <c r="F22" s="149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0" t="s">
        <v>19</v>
      </c>
      <c r="F23" s="15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1"/>
      <c r="F24" s="148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1"/>
      <c r="F25" s="148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1"/>
      <c r="F26" s="148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1"/>
      <c r="F27" s="148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1"/>
      <c r="F28" s="149"/>
      <c r="G28" s="22" t="s">
        <v>53</v>
      </c>
      <c r="H28" s="68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61"/>
      <c r="F29" s="53" t="s">
        <v>61</v>
      </c>
      <c r="G29" s="22" t="s">
        <v>54</v>
      </c>
      <c r="H29" s="67">
        <v>3464320</v>
      </c>
      <c r="I29" s="68">
        <v>0</v>
      </c>
      <c r="J29" s="24" t="s">
        <v>82</v>
      </c>
    </row>
    <row r="30" spans="1:10" ht="19.5" customHeight="1" thickBot="1">
      <c r="A30" s="27"/>
      <c r="B30" s="28"/>
      <c r="C30" s="28"/>
      <c r="D30" s="26"/>
      <c r="E30" s="162"/>
      <c r="F30" s="57" t="s">
        <v>62</v>
      </c>
      <c r="G30" s="56" t="s">
        <v>42</v>
      </c>
      <c r="H30" s="71">
        <v>140000</v>
      </c>
      <c r="I30" s="72">
        <v>0</v>
      </c>
      <c r="J30" s="55" t="s">
        <v>70</v>
      </c>
    </row>
    <row r="31" spans="1:13" ht="27" customHeight="1" thickBot="1">
      <c r="A31" s="29" t="s">
        <v>12</v>
      </c>
      <c r="B31" s="30"/>
      <c r="C31" s="30">
        <f>C5+C6+C7+C8+C9</f>
        <v>11216400</v>
      </c>
      <c r="D31" s="31"/>
      <c r="E31" s="54"/>
      <c r="F31" s="163" t="s">
        <v>22</v>
      </c>
      <c r="G31" s="164"/>
      <c r="H31" s="32">
        <f>SUM(H5:H30)</f>
        <v>3604320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2020-04-02T08:37:22Z</cp:lastPrinted>
  <dcterms:created xsi:type="dcterms:W3CDTF">2004-08-24T01:54:40Z</dcterms:created>
  <dcterms:modified xsi:type="dcterms:W3CDTF">2020-04-02T08:39:31Z</dcterms:modified>
  <cp:category/>
  <cp:version/>
  <cp:contentType/>
  <cp:contentStatus/>
</cp:coreProperties>
</file>