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9년 12월 결산서 " sheetId="1" r:id="rId1"/>
    <sheet name="2019년 비지정후원 직간접비사용내역" sheetId="2" r:id="rId2"/>
    <sheet name="2019년 지정후원 직간접비사용내역" sheetId="3" r:id="rId3"/>
  </sheets>
  <definedNames>
    <definedName name="_xlnm.Print_Area" localSheetId="0">'2019년 12월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<sst xmlns="http://schemas.openxmlformats.org/spreadsheetml/2006/main" count="179" uniqueCount="90">
  <si>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</si>
  <si>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</si>
  <si>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</si>
  <si>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</si>
  <si>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</si>
  <si>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</si>
  <si>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</si>
  <si>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</si>
  <si>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</si>
  <si>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</si>
  <si>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</si>
  <si>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</si>
  <si>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</si>
  <si>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</si>
  <si>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</si>
  <si>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</si>
  <si>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</si>
  <si>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</si>
  <si>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</si>
  <si>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</si>
  <si>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</si>
  <si>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</si>
  <si>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</si>
  <si>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</si>
  <si>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</si>
  <si>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</si>
  <si>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</si>
  <si>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</si>
  <si>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</si>
  <si>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</si>
  <si>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</si>
  <si>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</si>
  <si>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</si>
  <si>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</si>
  <si>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</si>
  <si>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</si>
  <si>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</si>
  <si>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</si>
  <si>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</si>
  <si>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</si>
  <si>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</si>
  <si>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</si>
  <si>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</si>
  <si>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</si>
  <si>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</si>
  <si>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</si>
  <si>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</si>
  <si>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</si>
  <si>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</si>
  <si>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</si>
  <si>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</si>
  <si>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</si>
  <si>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</si>
  <si>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</si>
  <si>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</si>
  <si>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</si>
  <si>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</si>
  <si>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</si>
  <si>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</si>
  <si>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</si>
  <si>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</si>
  <si>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</si>
  <si>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</si>
  <si>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</si>
  <si>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</si>
  <si>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</si>
  <si>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</si>
  <si>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</si>
  <si>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</si>
  <si>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</si>
  <si>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예금이자</t>
  </si>
  <si>
    <t>결연</t>
  </si>
  <si>
    <t>잡지출</t>
  </si>
  <si>
    <t xml:space="preserve">결연후원금 </t>
  </si>
  <si>
    <t>2019년도 12월 바다의별 지정후원금 사용내역(직,간접비)</t>
  </si>
  <si>
    <t>2019년 12월 바다의별 후원금 결산서</t>
  </si>
  <si>
    <t>2019. 12. 31 기준 (단위 : 원)</t>
  </si>
  <si>
    <t>2019년도 12월 바다의별 비지정후원금 사용내역(직,간접비)</t>
  </si>
  <si>
    <t>2019. 12. 31기준 (단위 : 원)</t>
  </si>
  <si>
    <t>2019. 12. 31일 기준 (단위 : 원)</t>
  </si>
  <si>
    <t>야간근로 특수건강 검진비</t>
  </si>
  <si>
    <t>태권도 이자반납</t>
  </si>
  <si>
    <t>후원자감사카드발송 외</t>
  </si>
  <si>
    <t>전기요금, 상하수도요금 외</t>
  </si>
  <si>
    <t>자동차보험 외</t>
  </si>
  <si>
    <t>니로취득세 외</t>
  </si>
  <si>
    <t>시설정기안전점검 외</t>
  </si>
  <si>
    <t>종사자독감예방접종</t>
  </si>
  <si>
    <r>
      <t>※</t>
    </r>
    <r>
      <rPr>
        <sz val="9"/>
        <rFont val="맑은 고딕"/>
        <family val="3"/>
      </rPr>
      <t xml:space="preserve"> 2017년 1월 후원금 결산시 지정 3,328,830원/비지정 6,840,174원
2017년 2월 후원금 결산시 지정 6,840,174원/비지정 3,328,830원으로 잘못 작성되었음.
이후 2017년 2월부터 2019년 12월까지 비지정후원금 3,511,344원을 직원교육비 지정후원금(상대계정)으로 사용하였음. 
2020년 1월 1일자 전년도이월금(후원금 총액) 17,631,316원 중 2017년 과오작성된 지정후원금 3,511,344원을 비지정으로 변경하여 이월 예정임. 2020년 이월금 지정 1,363,750원 비지정 16,267,566원 </t>
    </r>
  </si>
  <si>
    <t>직원교육훈련비 및 복리후생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</si>
</sst>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1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9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left"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left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vertical="center"/>
    </xf>
    <xf numFmtId="176" fontId="48" fillId="33" borderId="27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8" xfId="0" applyNumberFormat="1" applyFont="1" applyFill="1" applyBorder="1" applyAlignment="1">
      <alignment horizontal="right" vertical="center"/>
    </xf>
    <xf numFmtId="176" fontId="48" fillId="34" borderId="29" xfId="0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6" fillId="33" borderId="31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1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20" xfId="48" applyFont="1" applyFill="1" applyBorder="1" applyAlignment="1">
      <alignment horizontal="right" vertical="center"/>
    </xf>
    <xf numFmtId="41" fontId="46" fillId="0" borderId="18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176" fontId="46" fillId="33" borderId="27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176" fontId="45" fillId="0" borderId="44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50" xfId="0" applyNumberFormat="1" applyFont="1" applyFill="1" applyBorder="1" applyAlignment="1">
      <alignment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vertical="center"/>
    </xf>
    <xf numFmtId="176" fontId="46" fillId="34" borderId="53" xfId="0" applyNumberFormat="1" applyFont="1" applyFill="1" applyBorder="1" applyAlignment="1">
      <alignment horizontal="center" vertical="center"/>
    </xf>
    <xf numFmtId="176" fontId="46" fillId="34" borderId="53" xfId="0" applyNumberFormat="1" applyFont="1" applyFill="1" applyBorder="1" applyAlignment="1">
      <alignment vertical="center"/>
    </xf>
    <xf numFmtId="176" fontId="46" fillId="34" borderId="54" xfId="0" applyNumberFormat="1" applyFont="1" applyFill="1" applyBorder="1" applyAlignment="1">
      <alignment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7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177" fontId="48" fillId="34" borderId="28" xfId="43" applyNumberFormat="1" applyFont="1" applyFill="1" applyBorder="1" applyAlignment="1">
      <alignment horizontal="right" vertical="center"/>
    </xf>
    <xf numFmtId="177" fontId="48" fillId="34" borderId="29" xfId="43" applyNumberFormat="1" applyFont="1" applyFill="1" applyBorder="1" applyAlignment="1">
      <alignment horizontal="right" vertical="center"/>
    </xf>
    <xf numFmtId="176" fontId="45" fillId="0" borderId="18" xfId="0" applyNumberFormat="1" applyFont="1" applyFill="1" applyBorder="1" applyAlignment="1">
      <alignment vertical="center"/>
    </xf>
    <xf numFmtId="176" fontId="47" fillId="0" borderId="22" xfId="0" applyNumberFormat="1" applyFont="1" applyFill="1" applyBorder="1" applyAlignment="1">
      <alignment vertical="center" wrapText="1"/>
    </xf>
    <xf numFmtId="176" fontId="45" fillId="0" borderId="21" xfId="0" applyNumberFormat="1" applyFont="1" applyFill="1" applyBorder="1" applyAlignment="1">
      <alignment horizontal="center" vertical="center" wrapText="1"/>
    </xf>
    <xf numFmtId="176" fontId="45" fillId="0" borderId="21" xfId="0" applyNumberFormat="1" applyFont="1" applyFill="1" applyBorder="1" applyAlignment="1">
      <alignment horizontal="center" vertical="center"/>
    </xf>
    <xf numFmtId="176" fontId="47" fillId="0" borderId="22" xfId="0" applyNumberFormat="1" applyFont="1" applyFill="1" applyBorder="1" applyAlignment="1">
      <alignment horizontal="left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46" xfId="0" applyNumberFormat="1" applyFont="1" applyFill="1" applyBorder="1" applyAlignment="1">
      <alignment horizontal="right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3" xfId="0" applyNumberFormat="1" applyFont="1" applyFill="1" applyBorder="1" applyAlignment="1">
      <alignment horizontal="right" vertical="center"/>
    </xf>
    <xf numFmtId="176" fontId="46" fillId="34" borderId="54" xfId="0" applyNumberFormat="1" applyFont="1" applyFill="1" applyBorder="1" applyAlignment="1">
      <alignment horizontal="right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55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56" xfId="0" applyNumberFormat="1" applyFont="1" applyFill="1" applyBorder="1" applyAlignment="1">
      <alignment horizontal="center" vertical="center"/>
    </xf>
    <xf numFmtId="176" fontId="46" fillId="0" borderId="57" xfId="0" applyNumberFormat="1" applyFont="1" applyFill="1" applyBorder="1" applyAlignment="1">
      <alignment horizontal="center" vertical="center"/>
    </xf>
    <xf numFmtId="176" fontId="46" fillId="0" borderId="58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59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6" fillId="0" borderId="60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left" vertical="center" wrapText="1"/>
    </xf>
    <xf numFmtId="176" fontId="4" fillId="0" borderId="43" xfId="0" applyNumberFormat="1" applyFont="1" applyFill="1" applyBorder="1" applyAlignment="1">
      <alignment horizontal="left" vertical="center" wrapText="1"/>
    </xf>
    <xf numFmtId="176" fontId="4" fillId="0" borderId="44" xfId="0" applyNumberFormat="1" applyFont="1" applyFill="1" applyBorder="1" applyAlignment="1">
      <alignment horizontal="left" vertical="center" wrapText="1"/>
    </xf>
    <xf numFmtId="176" fontId="4" fillId="0" borderId="45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46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176" fontId="4" fillId="0" borderId="34" xfId="0" applyNumberFormat="1" applyFont="1" applyFill="1" applyBorder="1" applyAlignment="1">
      <alignment horizontal="left" vertical="center" wrapText="1"/>
    </xf>
    <xf numFmtId="176" fontId="4" fillId="0" borderId="61" xfId="0" applyNumberFormat="1" applyFont="1" applyFill="1" applyBorder="1" applyAlignment="1">
      <alignment horizontal="left" vertical="center" wrapText="1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62" xfId="0" applyNumberFormat="1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horizontal="center" vertical="center"/>
    </xf>
    <xf numFmtId="176" fontId="46" fillId="33" borderId="27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5" borderId="6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49" fillId="0" borderId="0" xfId="0" applyNumberFormat="1" applyFont="1" applyAlignment="1">
      <alignment horizontal="center" vertical="center"/>
    </xf>
    <xf numFmtId="176" fontId="46" fillId="33" borderId="64" xfId="0" applyNumberFormat="1" applyFont="1" applyFill="1" applyBorder="1" applyAlignment="1">
      <alignment horizontal="center" vertical="center"/>
    </xf>
    <xf numFmtId="176" fontId="46" fillId="33" borderId="65" xfId="0" applyNumberFormat="1" applyFont="1" applyFill="1" applyBorder="1" applyAlignment="1">
      <alignment horizontal="center" vertical="center"/>
    </xf>
    <xf numFmtId="176" fontId="46" fillId="33" borderId="66" xfId="0" applyNumberFormat="1" applyFont="1" applyFill="1" applyBorder="1" applyAlignment="1">
      <alignment horizontal="center" vertical="center"/>
    </xf>
    <xf numFmtId="176" fontId="46" fillId="0" borderId="67" xfId="0" applyNumberFormat="1" applyFont="1" applyFill="1" applyBorder="1" applyAlignment="1">
      <alignment horizontal="center" vertical="center" wrapText="1"/>
    </xf>
    <xf numFmtId="176" fontId="46" fillId="33" borderId="68" xfId="0" applyNumberFormat="1" applyFont="1" applyFill="1" applyBorder="1" applyAlignment="1">
      <alignment horizontal="center" vertical="center"/>
    </xf>
    <xf numFmtId="0" fontId="48" fillId="35" borderId="6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55" xfId="0" applyNumberFormat="1" applyFont="1" applyFill="1" applyBorder="1" applyAlignment="1">
      <alignment horizontal="center" vertical="center"/>
    </xf>
    <xf numFmtId="176" fontId="45" fillId="0" borderId="30" xfId="0" applyNumberFormat="1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0" fontId="48" fillId="34" borderId="70" xfId="0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6" fillId="0" borderId="7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B23" sqref="B23:D23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52" t="s">
        <v>75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ht="18.75" customHeight="1" thickBot="1">
      <c r="L2" s="4" t="s">
        <v>76</v>
      </c>
    </row>
    <row r="3" spans="1:12" ht="16.5" customHeight="1">
      <c r="A3" s="145" t="s">
        <v>29</v>
      </c>
      <c r="B3" s="146"/>
      <c r="C3" s="146"/>
      <c r="D3" s="147"/>
      <c r="E3" s="153" t="s">
        <v>30</v>
      </c>
      <c r="F3" s="154"/>
      <c r="G3" s="154"/>
      <c r="H3" s="154"/>
      <c r="I3" s="154"/>
      <c r="J3" s="154"/>
      <c r="K3" s="155"/>
      <c r="L3" s="150" t="s">
        <v>31</v>
      </c>
    </row>
    <row r="4" spans="1:12" ht="16.5" customHeight="1" thickBot="1">
      <c r="A4" s="148" t="s">
        <v>32</v>
      </c>
      <c r="B4" s="149"/>
      <c r="C4" s="5" t="s">
        <v>33</v>
      </c>
      <c r="D4" s="6" t="s">
        <v>31</v>
      </c>
      <c r="E4" s="129" t="s">
        <v>32</v>
      </c>
      <c r="F4" s="130"/>
      <c r="G4" s="131"/>
      <c r="H4" s="41" t="s">
        <v>34</v>
      </c>
      <c r="I4" s="42" t="s">
        <v>35</v>
      </c>
      <c r="J4" s="41" t="s">
        <v>36</v>
      </c>
      <c r="K4" s="42" t="s">
        <v>35</v>
      </c>
      <c r="L4" s="151"/>
    </row>
    <row r="5" spans="1:12" ht="19.5" customHeight="1">
      <c r="A5" s="9" t="s">
        <v>37</v>
      </c>
      <c r="B5" s="10" t="s">
        <v>38</v>
      </c>
      <c r="C5" s="11">
        <f>'2019년 비지정후원 직간접비사용내역'!C31</f>
        <v>8684179</v>
      </c>
      <c r="D5" s="20"/>
      <c r="E5" s="156" t="s">
        <v>58</v>
      </c>
      <c r="F5" s="132" t="s">
        <v>39</v>
      </c>
      <c r="G5" s="13" t="s">
        <v>43</v>
      </c>
      <c r="H5" s="43">
        <f>'2019년 비지정후원 직간접비사용내역'!H5+'2019년 비지정후원 직간접비사용내역'!I5</f>
        <v>0</v>
      </c>
      <c r="I5" s="44">
        <f>H5/$H$31</f>
        <v>0</v>
      </c>
      <c r="J5" s="43">
        <f>'2019년 지정후원 직간접비사용내역'!H5+'2019년 지정후원 직간접비사용내역'!I5</f>
        <v>0</v>
      </c>
      <c r="K5" s="44">
        <f>J5/$J$31</f>
        <v>0</v>
      </c>
      <c r="L5" s="45"/>
    </row>
    <row r="6" spans="1:12" ht="19.5" customHeight="1">
      <c r="A6" s="24"/>
      <c r="B6" s="17" t="s">
        <v>40</v>
      </c>
      <c r="C6" s="18">
        <f>'2019년 지정후원 직간접비사용내역'!C31</f>
        <v>2140000</v>
      </c>
      <c r="D6" s="23"/>
      <c r="E6" s="124"/>
      <c r="F6" s="133"/>
      <c r="G6" s="23" t="s">
        <v>44</v>
      </c>
      <c r="H6" s="43">
        <f>'2019년 비지정후원 직간접비사용내역'!H6+'2019년 비지정후원 직간접비사용내역'!I6</f>
        <v>0</v>
      </c>
      <c r="I6" s="44">
        <f>H6/$H$31</f>
        <v>0</v>
      </c>
      <c r="J6" s="43">
        <f>'2019년 지정후원 직간접비사용내역'!H6+'2019년 지정후원 직간접비사용내역'!I6</f>
        <v>0</v>
      </c>
      <c r="K6" s="44">
        <f>J6/$J$31</f>
        <v>0</v>
      </c>
      <c r="L6" s="46"/>
    </row>
    <row r="7" spans="1:12" ht="19.5" customHeight="1">
      <c r="A7" s="14"/>
      <c r="B7" s="17"/>
      <c r="C7" s="22"/>
      <c r="D7" s="23"/>
      <c r="E7" s="124"/>
      <c r="F7" s="133"/>
      <c r="G7" s="23" t="s">
        <v>45</v>
      </c>
      <c r="H7" s="43">
        <f>'2019년 비지정후원 직간접비사용내역'!H7+'2019년 비지정후원 직간접비사용내역'!I7</f>
        <v>0</v>
      </c>
      <c r="I7" s="44">
        <f aca="true" t="shared" si="0" ref="I7:I29">H7/$H$31</f>
        <v>0</v>
      </c>
      <c r="J7" s="43">
        <f>'2019년 지정후원 직간접비사용내역'!H7+'2019년 지정후원 직간접비사용내역'!I7</f>
        <v>0</v>
      </c>
      <c r="K7" s="44">
        <f aca="true" t="shared" si="1" ref="K7:K29">J7/$J$31</f>
        <v>0</v>
      </c>
      <c r="L7" s="46"/>
    </row>
    <row r="8" spans="1:12" ht="19.5" customHeight="1">
      <c r="A8" s="14"/>
      <c r="B8" s="18"/>
      <c r="C8" s="18"/>
      <c r="D8" s="23"/>
      <c r="E8" s="124"/>
      <c r="F8" s="133"/>
      <c r="G8" s="23" t="s">
        <v>46</v>
      </c>
      <c r="H8" s="43">
        <f>'2019년 비지정후원 직간접비사용내역'!H8+'2019년 비지정후원 직간접비사용내역'!I8</f>
        <v>0</v>
      </c>
      <c r="I8" s="44">
        <f t="shared" si="0"/>
        <v>0</v>
      </c>
      <c r="J8" s="43">
        <f>'2019년 지정후원 직간접비사용내역'!H8+'2019년 지정후원 직간접비사용내역'!I8</f>
        <v>0</v>
      </c>
      <c r="K8" s="44">
        <f t="shared" si="1"/>
        <v>0</v>
      </c>
      <c r="L8" s="46"/>
    </row>
    <row r="9" spans="1:12" ht="19.5" customHeight="1" thickBot="1">
      <c r="A9" s="74" t="s">
        <v>12</v>
      </c>
      <c r="B9" s="47"/>
      <c r="C9" s="47">
        <f>C5+C6</f>
        <v>10824179</v>
      </c>
      <c r="D9" s="48"/>
      <c r="E9" s="124"/>
      <c r="F9" s="133"/>
      <c r="G9" s="23" t="s">
        <v>47</v>
      </c>
      <c r="H9" s="43">
        <f>'2019년 비지정후원 직간접비사용내역'!H9+'2019년 비지정후원 직간접비사용내역'!I9</f>
        <v>0</v>
      </c>
      <c r="I9" s="44">
        <f t="shared" si="0"/>
        <v>0</v>
      </c>
      <c r="J9" s="43">
        <f>'2019년 지정후원 직간접비사용내역'!H9+'2019년 지정후원 직간접비사용내역'!I9</f>
        <v>0</v>
      </c>
      <c r="K9" s="44">
        <f t="shared" si="1"/>
        <v>0</v>
      </c>
      <c r="L9" s="46"/>
    </row>
    <row r="10" spans="1:12" ht="19.5" customHeight="1">
      <c r="A10" s="85"/>
      <c r="B10" s="86"/>
      <c r="C10" s="86"/>
      <c r="D10" s="87"/>
      <c r="E10" s="124"/>
      <c r="F10" s="134"/>
      <c r="G10" s="23" t="s">
        <v>28</v>
      </c>
      <c r="H10" s="43">
        <f>'2019년 비지정후원 직간접비사용내역'!H10+'2019년 비지정후원 직간접비사용내역'!I10</f>
        <v>779480</v>
      </c>
      <c r="I10" s="44">
        <f t="shared" si="0"/>
        <v>0.05888976904721162</v>
      </c>
      <c r="J10" s="43">
        <f>'2019년 지정후원 직간접비사용내역'!H10+'2019년 지정후원 직간접비사용내역'!I10</f>
        <v>682000</v>
      </c>
      <c r="K10" s="44">
        <f t="shared" si="1"/>
        <v>0.7732426303854876</v>
      </c>
      <c r="L10" s="46"/>
    </row>
    <row r="11" spans="1:12" ht="19.5" customHeight="1">
      <c r="A11" s="88"/>
      <c r="B11" s="80"/>
      <c r="C11" s="80"/>
      <c r="D11" s="81"/>
      <c r="E11" s="124"/>
      <c r="F11" s="135" t="s">
        <v>8</v>
      </c>
      <c r="G11" s="23" t="s">
        <v>9</v>
      </c>
      <c r="H11" s="43">
        <f>'2019년 비지정후원 직간접비사용내역'!H11+'2019년 비지정후원 직간접비사용내역'!I11</f>
        <v>0</v>
      </c>
      <c r="I11" s="44">
        <f t="shared" si="0"/>
        <v>0</v>
      </c>
      <c r="J11" s="43">
        <f>'2019년 지정후원 직간접비사용내역'!H11+'2019년 지정후원 직간접비사용내역'!I11</f>
        <v>0</v>
      </c>
      <c r="K11" s="44">
        <f t="shared" si="1"/>
        <v>0</v>
      </c>
      <c r="L11" s="46"/>
    </row>
    <row r="12" spans="1:12" ht="19.5" customHeight="1">
      <c r="A12" s="88"/>
      <c r="B12" s="80"/>
      <c r="C12" s="80"/>
      <c r="D12" s="81"/>
      <c r="E12" s="124"/>
      <c r="F12" s="133"/>
      <c r="G12" s="23" t="s">
        <v>48</v>
      </c>
      <c r="H12" s="43">
        <f>'2019년 비지정후원 직간접비사용내역'!H12+'2019년 비지정후원 직간접비사용내역'!I12</f>
        <v>0</v>
      </c>
      <c r="I12" s="44">
        <f t="shared" si="0"/>
        <v>0</v>
      </c>
      <c r="J12" s="43">
        <f>'2019년 지정후원 직간접비사용내역'!H12+'2019년 지정후원 직간접비사용내역'!I12</f>
        <v>0</v>
      </c>
      <c r="K12" s="44">
        <f t="shared" si="1"/>
        <v>0</v>
      </c>
      <c r="L12" s="46"/>
    </row>
    <row r="13" spans="1:12" ht="19.5" customHeight="1">
      <c r="A13" s="88"/>
      <c r="B13" s="80"/>
      <c r="C13" s="80"/>
      <c r="D13" s="81"/>
      <c r="E13" s="124"/>
      <c r="F13" s="134"/>
      <c r="G13" s="23" t="s">
        <v>49</v>
      </c>
      <c r="H13" s="43">
        <f>'2019년 비지정후원 직간접비사용내역'!H13+'2019년 비지정후원 직간접비사용내역'!I13</f>
        <v>0</v>
      </c>
      <c r="I13" s="44">
        <f t="shared" si="0"/>
        <v>0</v>
      </c>
      <c r="J13" s="43">
        <f>'2019년 지정후원 직간접비사용내역'!H13+'2019년 지정후원 직간접비사용내역'!I13</f>
        <v>0</v>
      </c>
      <c r="K13" s="44">
        <f t="shared" si="1"/>
        <v>0</v>
      </c>
      <c r="L13" s="46"/>
    </row>
    <row r="14" spans="1:12" ht="19.5" customHeight="1">
      <c r="A14" s="110" t="s">
        <v>64</v>
      </c>
      <c r="B14" s="112">
        <v>20925392</v>
      </c>
      <c r="C14" s="92" t="s">
        <v>69</v>
      </c>
      <c r="D14" s="78">
        <v>17308298</v>
      </c>
      <c r="E14" s="124"/>
      <c r="F14" s="135" t="s">
        <v>50</v>
      </c>
      <c r="G14" s="23" t="s">
        <v>10</v>
      </c>
      <c r="H14" s="43">
        <f>'2019년 비지정후원 직간접비사용내역'!H14+'2019년 비지정후원 직간접비사용내역'!I14</f>
        <v>0</v>
      </c>
      <c r="I14" s="44">
        <f t="shared" si="0"/>
        <v>0</v>
      </c>
      <c r="J14" s="43">
        <f>'2019년 지정후원 직간접비사용내역'!H14+'2019년 지정후원 직간접비사용내역'!I14</f>
        <v>0</v>
      </c>
      <c r="K14" s="44">
        <f t="shared" si="1"/>
        <v>0</v>
      </c>
      <c r="L14" s="46"/>
    </row>
    <row r="15" spans="1:12" ht="19.5" customHeight="1">
      <c r="A15" s="111"/>
      <c r="B15" s="113"/>
      <c r="C15" s="93" t="s">
        <v>36</v>
      </c>
      <c r="D15" s="81">
        <v>3617094</v>
      </c>
      <c r="E15" s="124"/>
      <c r="F15" s="133"/>
      <c r="G15" s="23" t="s">
        <v>51</v>
      </c>
      <c r="H15" s="43">
        <f>'2019년 비지정후원 직간접비사용내역'!H15+'2019년 비지정후원 직간접비사용내역'!I15</f>
        <v>1489480</v>
      </c>
      <c r="I15" s="44">
        <f t="shared" si="0"/>
        <v>0.11253031918771586</v>
      </c>
      <c r="J15" s="43">
        <f>'2019년 지정후원 직간접비사용내역'!H15+'2019년 지정후원 직간접비사용내역'!I15</f>
        <v>0</v>
      </c>
      <c r="K15" s="44">
        <f t="shared" si="1"/>
        <v>0</v>
      </c>
      <c r="L15" s="46"/>
    </row>
    <row r="16" spans="1:12" ht="19.5" customHeight="1">
      <c r="A16" s="79" t="s">
        <v>65</v>
      </c>
      <c r="B16" s="80">
        <f>C9</f>
        <v>10824179</v>
      </c>
      <c r="C16" s="94" t="s">
        <v>71</v>
      </c>
      <c r="D16" s="81">
        <v>0</v>
      </c>
      <c r="E16" s="124"/>
      <c r="F16" s="133"/>
      <c r="G16" s="23" t="s">
        <v>4</v>
      </c>
      <c r="H16" s="43">
        <f>'2019년 비지정후원 직간접비사용내역'!H16+'2019년 비지정후원 직간접비사용내역'!I16</f>
        <v>2190103</v>
      </c>
      <c r="I16" s="44">
        <f t="shared" si="0"/>
        <v>0.16546243631601235</v>
      </c>
      <c r="J16" s="43">
        <f>'2019년 지정후원 직간접비사용내역'!H16+'2019년 지정후원 직간접비사용내역'!I16</f>
        <v>0</v>
      </c>
      <c r="K16" s="44">
        <f t="shared" si="1"/>
        <v>0</v>
      </c>
      <c r="L16" s="46"/>
    </row>
    <row r="17" spans="1:12" ht="19.5" customHeight="1">
      <c r="A17" s="79" t="s">
        <v>66</v>
      </c>
      <c r="B17" s="80"/>
      <c r="C17" s="80">
        <f>H31+J31</f>
        <v>14118255</v>
      </c>
      <c r="D17" s="81"/>
      <c r="E17" s="124"/>
      <c r="F17" s="133"/>
      <c r="G17" s="23" t="s">
        <v>6</v>
      </c>
      <c r="H17" s="43">
        <f>'2019년 비지정후원 직간접비사용내역'!H17+'2019년 비지정후원 직간접비사용내역'!I17</f>
        <v>1085590</v>
      </c>
      <c r="I17" s="44">
        <f t="shared" si="0"/>
        <v>0.08201640116483098</v>
      </c>
      <c r="J17" s="43">
        <f>'2019년 지정후원 직간접비사용내역'!H17+'2019년 지정후원 직간접비사용내역'!I17</f>
        <v>0</v>
      </c>
      <c r="K17" s="44">
        <f t="shared" si="1"/>
        <v>0</v>
      </c>
      <c r="L17" s="46"/>
    </row>
    <row r="18" spans="1:12" ht="19.5" customHeight="1">
      <c r="A18" s="82" t="s">
        <v>67</v>
      </c>
      <c r="B18" s="83"/>
      <c r="C18" s="83">
        <f>B14+B16-C17</f>
        <v>17631316</v>
      </c>
      <c r="D18" s="84"/>
      <c r="E18" s="124"/>
      <c r="F18" s="133"/>
      <c r="G18" s="23" t="s">
        <v>17</v>
      </c>
      <c r="H18" s="43">
        <f>'2019년 비지정후원 직간접비사용내역'!H18+'2019년 비지정후원 직간접비사용내역'!I18</f>
        <v>190000</v>
      </c>
      <c r="I18" s="44">
        <f t="shared" si="0"/>
        <v>0.014354513417881418</v>
      </c>
      <c r="J18" s="43">
        <f>'2019년 지정후원 직간접비사용내역'!H18+'2019년 지정후원 직간접비사용내역'!I18</f>
        <v>0</v>
      </c>
      <c r="K18" s="44">
        <f t="shared" si="1"/>
        <v>0</v>
      </c>
      <c r="L18" s="46"/>
    </row>
    <row r="19" spans="1:12" ht="19.5" customHeight="1">
      <c r="A19" s="89"/>
      <c r="B19" s="90">
        <f>B14+B16</f>
        <v>31749571</v>
      </c>
      <c r="C19" s="90">
        <f>C17+C18</f>
        <v>31749571</v>
      </c>
      <c r="D19" s="91"/>
      <c r="E19" s="128"/>
      <c r="F19" s="134"/>
      <c r="G19" s="23" t="s">
        <v>27</v>
      </c>
      <c r="H19" s="43">
        <f>'2019년 비지정후원 직간접비사용내역'!H19+'2019년 비지정후원 직간접비사용내역'!I19</f>
        <v>0</v>
      </c>
      <c r="I19" s="44">
        <f t="shared" si="0"/>
        <v>0</v>
      </c>
      <c r="J19" s="43">
        <f>'2019년 지정후원 직간접비사용내역'!H19+'2019년 지정후원 직간접비사용내역'!I19</f>
        <v>0</v>
      </c>
      <c r="K19" s="44">
        <f t="shared" si="1"/>
        <v>0</v>
      </c>
      <c r="L19" s="46"/>
    </row>
    <row r="20" spans="1:12" ht="19.5" customHeight="1">
      <c r="A20" s="76"/>
      <c r="B20" s="77"/>
      <c r="C20" s="77"/>
      <c r="D20" s="78"/>
      <c r="E20" s="123" t="s">
        <v>59</v>
      </c>
      <c r="F20" s="126" t="s">
        <v>18</v>
      </c>
      <c r="G20" s="23" t="s">
        <v>18</v>
      </c>
      <c r="H20" s="43">
        <f>'2019년 비지정후원 직간접비사용내역'!H20+'2019년 비지정후원 직간접비사용내역'!I20</f>
        <v>0</v>
      </c>
      <c r="I20" s="44">
        <f t="shared" si="0"/>
        <v>0</v>
      </c>
      <c r="J20" s="43">
        <f>'2019년 지정후원 직간접비사용내역'!H20+'2019년 지정후원 직간접비사용내역'!I20</f>
        <v>0</v>
      </c>
      <c r="K20" s="44">
        <f t="shared" si="1"/>
        <v>0</v>
      </c>
      <c r="L20" s="46"/>
    </row>
    <row r="21" spans="1:12" ht="19.5" customHeight="1">
      <c r="A21" s="76" t="s">
        <v>68</v>
      </c>
      <c r="B21" s="77"/>
      <c r="C21" s="77"/>
      <c r="D21" s="78"/>
      <c r="E21" s="124"/>
      <c r="F21" s="127"/>
      <c r="G21" s="23" t="s">
        <v>25</v>
      </c>
      <c r="H21" s="43">
        <f>'2019년 비지정후원 직간접비사용내역'!H21+'2019년 비지정후원 직간접비사용내역'!I21</f>
        <v>448720</v>
      </c>
      <c r="I21" s="44">
        <f t="shared" si="0"/>
        <v>0.03390082768879868</v>
      </c>
      <c r="J21" s="43">
        <f>'2019년 지정후원 직간접비사용내역'!H21+'2019년 지정후원 직간접비사용내역'!I21</f>
        <v>0</v>
      </c>
      <c r="K21" s="44">
        <f t="shared" si="1"/>
        <v>0</v>
      </c>
      <c r="L21" s="46"/>
    </row>
    <row r="22" spans="1:12" ht="19.5" customHeight="1">
      <c r="A22" s="79" t="s">
        <v>40</v>
      </c>
      <c r="B22" s="118">
        <v>4875094</v>
      </c>
      <c r="C22" s="118"/>
      <c r="D22" s="119"/>
      <c r="E22" s="125"/>
      <c r="F22" s="128"/>
      <c r="G22" s="23" t="s">
        <v>11</v>
      </c>
      <c r="H22" s="43">
        <f>'2019년 비지정후원 직간접비사용내역'!H22+'2019년 비지정후원 직간접비사용내역'!I22</f>
        <v>1562700</v>
      </c>
      <c r="I22" s="44">
        <f t="shared" si="0"/>
        <v>0.11806209535854363</v>
      </c>
      <c r="J22" s="43">
        <f>'2019년 지정후원 직간접비사용내역'!H22+'2019년 지정후원 직간접비사용내역'!I22</f>
        <v>0</v>
      </c>
      <c r="K22" s="44">
        <f t="shared" si="1"/>
        <v>0</v>
      </c>
      <c r="L22" s="46"/>
    </row>
    <row r="23" spans="1:12" ht="19.5" customHeight="1">
      <c r="A23" s="79" t="s">
        <v>42</v>
      </c>
      <c r="B23" s="116">
        <v>0</v>
      </c>
      <c r="C23" s="116"/>
      <c r="D23" s="117"/>
      <c r="E23" s="123" t="s">
        <v>60</v>
      </c>
      <c r="F23" s="126" t="s">
        <v>50</v>
      </c>
      <c r="G23" s="23" t="s">
        <v>5</v>
      </c>
      <c r="H23" s="43">
        <f>'2019년 비지정후원 직간접비사용내역'!H23+'2019년 비지정후원 직간접비사용내역'!I23</f>
        <v>0</v>
      </c>
      <c r="I23" s="44">
        <f t="shared" si="0"/>
        <v>0</v>
      </c>
      <c r="J23" s="43">
        <f>'2019년 지정후원 직간접비사용내역'!H23+'2019년 지정후원 직간접비사용내역'!I23</f>
        <v>0</v>
      </c>
      <c r="K23" s="44">
        <f t="shared" si="1"/>
        <v>0</v>
      </c>
      <c r="L23" s="46"/>
    </row>
    <row r="24" spans="1:12" ht="19.5" customHeight="1">
      <c r="A24" s="82" t="s">
        <v>38</v>
      </c>
      <c r="B24" s="114">
        <v>12756222</v>
      </c>
      <c r="C24" s="114"/>
      <c r="D24" s="115"/>
      <c r="E24" s="124"/>
      <c r="F24" s="127"/>
      <c r="G24" s="23" t="s">
        <v>3</v>
      </c>
      <c r="H24" s="43">
        <f>'2019년 비지정후원 직간접비사용내역'!H24+'2019년 비지정후원 직간접비사용내역'!I24</f>
        <v>612000</v>
      </c>
      <c r="I24" s="44">
        <f t="shared" si="0"/>
        <v>0.04623664321970225</v>
      </c>
      <c r="J24" s="43">
        <f>'2019년 지정후원 직간접비사용내역'!H24+'2019년 지정후원 직간접비사용내역'!I24</f>
        <v>0</v>
      </c>
      <c r="K24" s="44">
        <f t="shared" si="1"/>
        <v>0</v>
      </c>
      <c r="L24" s="46"/>
    </row>
    <row r="25" spans="1:12" ht="19.5" customHeight="1">
      <c r="A25" s="120">
        <f>B22+B23+B24</f>
        <v>17631316</v>
      </c>
      <c r="B25" s="121"/>
      <c r="C25" s="121"/>
      <c r="D25" s="122"/>
      <c r="E25" s="124"/>
      <c r="F25" s="127"/>
      <c r="G25" s="23" t="s">
        <v>26</v>
      </c>
      <c r="H25" s="43">
        <f>'2019년 비지정후원 직간접비사용내역'!H25+'2019년 비지정후원 직간접비사용내역'!I25</f>
        <v>0</v>
      </c>
      <c r="I25" s="44">
        <f t="shared" si="0"/>
        <v>0</v>
      </c>
      <c r="J25" s="43">
        <f>'2019년 지정후원 직간접비사용내역'!H25+'2019년 지정후원 직간접비사용내역'!I25</f>
        <v>0</v>
      </c>
      <c r="K25" s="44">
        <f t="shared" si="1"/>
        <v>0</v>
      </c>
      <c r="L25" s="46"/>
    </row>
    <row r="26" spans="1:12" ht="19.5" customHeight="1">
      <c r="A26" s="136" t="s">
        <v>88</v>
      </c>
      <c r="B26" s="137"/>
      <c r="C26" s="137"/>
      <c r="D26" s="138"/>
      <c r="E26" s="124"/>
      <c r="F26" s="127"/>
      <c r="G26" s="23" t="s">
        <v>23</v>
      </c>
      <c r="H26" s="43">
        <f>'2019년 비지정후원 직간접비사용내역'!H26+'2019년 비지정후원 직간접비사용내역'!I26</f>
        <v>49500</v>
      </c>
      <c r="I26" s="44">
        <f t="shared" si="0"/>
        <v>0.0037397284957112116</v>
      </c>
      <c r="J26" s="43">
        <f>'2019년 지정후원 직간접비사용내역'!H26+'2019년 지정후원 직간접비사용내역'!I26</f>
        <v>0</v>
      </c>
      <c r="K26" s="44">
        <f t="shared" si="1"/>
        <v>0</v>
      </c>
      <c r="L26" s="46"/>
    </row>
    <row r="27" spans="1:12" ht="19.5" customHeight="1">
      <c r="A27" s="139"/>
      <c r="B27" s="140"/>
      <c r="C27" s="140"/>
      <c r="D27" s="141"/>
      <c r="E27" s="124"/>
      <c r="F27" s="127"/>
      <c r="G27" s="23" t="s">
        <v>24</v>
      </c>
      <c r="H27" s="43">
        <f>'2019년 비지정후원 직간접비사용내역'!H27+'2019년 비지정후원 직간접비사용내역'!I27</f>
        <v>0</v>
      </c>
      <c r="I27" s="44">
        <f t="shared" si="0"/>
        <v>0</v>
      </c>
      <c r="J27" s="43">
        <f>'2019년 지정후원 직간접비사용내역'!H27+'2019년 지정후원 직간접비사용내역'!I27</f>
        <v>0</v>
      </c>
      <c r="K27" s="44">
        <f t="shared" si="1"/>
        <v>0</v>
      </c>
      <c r="L27" s="46"/>
    </row>
    <row r="28" spans="1:12" ht="19.5" customHeight="1">
      <c r="A28" s="139"/>
      <c r="B28" s="140"/>
      <c r="C28" s="140"/>
      <c r="D28" s="141"/>
      <c r="E28" s="124"/>
      <c r="F28" s="128"/>
      <c r="G28" s="23" t="s">
        <v>53</v>
      </c>
      <c r="H28" s="43">
        <f>'2019년 비지정후원 직간접비사용내역'!H28+'2019년 비지정후원 직간접비사용내역'!I28</f>
        <v>0</v>
      </c>
      <c r="I28" s="44">
        <f t="shared" si="0"/>
        <v>0</v>
      </c>
      <c r="J28" s="43">
        <f>'2019년 지정후원 직간접비사용내역'!H28+'2019년 지정후원 직간접비사용내역'!I28</f>
        <v>0</v>
      </c>
      <c r="K28" s="44">
        <f t="shared" si="1"/>
        <v>0</v>
      </c>
      <c r="L28" s="46"/>
    </row>
    <row r="29" spans="1:12" ht="19.5" customHeight="1">
      <c r="A29" s="139"/>
      <c r="B29" s="140"/>
      <c r="C29" s="140"/>
      <c r="D29" s="141"/>
      <c r="E29" s="124"/>
      <c r="F29" s="54" t="s">
        <v>56</v>
      </c>
      <c r="G29" s="27" t="s">
        <v>54</v>
      </c>
      <c r="H29" s="43">
        <f>'2019년 비지정후원 직간접비사용내역'!H29+'2019년 비지정후원 직간접비사용내역'!I29</f>
        <v>4827990</v>
      </c>
      <c r="I29" s="44">
        <f t="shared" si="0"/>
        <v>0.3647549854547227</v>
      </c>
      <c r="J29" s="43">
        <f>'2019년 지정후원 직간접비사용내역'!H29+'2019년 지정후원 직간접비사용내역'!I29</f>
        <v>0</v>
      </c>
      <c r="K29" s="44">
        <f t="shared" si="1"/>
        <v>0</v>
      </c>
      <c r="L29" s="46"/>
    </row>
    <row r="30" spans="1:12" ht="19.5" customHeight="1">
      <c r="A30" s="139"/>
      <c r="B30" s="140"/>
      <c r="C30" s="140"/>
      <c r="D30" s="141"/>
      <c r="E30" s="125"/>
      <c r="F30" s="54" t="s">
        <v>57</v>
      </c>
      <c r="G30" s="27" t="s">
        <v>42</v>
      </c>
      <c r="H30" s="43">
        <f>'2019년 비지정후원 직간접비사용내역'!H30+'2019년 비지정후원 직간접비사용내역'!I30</f>
        <v>692</v>
      </c>
      <c r="I30" s="44">
        <f>H30/$H$31</f>
        <v>5.228064886933653E-05</v>
      </c>
      <c r="J30" s="43">
        <f>'2019년 지정후원 직간접비사용내역'!H30+'2019년 지정후원 직간접비사용내역'!I30</f>
        <v>200000</v>
      </c>
      <c r="K30" s="44">
        <f>J30/$J$31</f>
        <v>0.22675736961451248</v>
      </c>
      <c r="L30" s="46"/>
    </row>
    <row r="31" spans="1:12" ht="14.25" thickBot="1">
      <c r="A31" s="142"/>
      <c r="B31" s="143"/>
      <c r="C31" s="143"/>
      <c r="D31" s="144"/>
      <c r="E31" s="129" t="s">
        <v>41</v>
      </c>
      <c r="F31" s="130"/>
      <c r="G31" s="131"/>
      <c r="H31" s="49">
        <f>SUM(H5:H30)</f>
        <v>13236255</v>
      </c>
      <c r="I31" s="50">
        <f>SUM(H5:H10,H14:H18,H22:H30)/$H$31</f>
        <v>0.9660991723112013</v>
      </c>
      <c r="J31" s="49">
        <f>SUM(J5:J30)</f>
        <v>882000</v>
      </c>
      <c r="K31" s="50">
        <f>SUM(J5:J10,J14:J18,J22:J30)/$J$31</f>
        <v>1</v>
      </c>
      <c r="L31" s="51"/>
    </row>
  </sheetData>
  <sheetProtection/>
  <mergeCells count="22">
    <mergeCell ref="A26:D31"/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4">
      <selection activeCell="C16" sqref="C16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8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9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2" t="s">
        <v>77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45" t="s">
        <v>0</v>
      </c>
      <c r="B3" s="146"/>
      <c r="C3" s="146"/>
      <c r="D3" s="157"/>
      <c r="E3" s="154" t="s">
        <v>2</v>
      </c>
      <c r="F3" s="154"/>
      <c r="G3" s="154"/>
      <c r="H3" s="154"/>
      <c r="I3" s="155"/>
      <c r="J3" s="158" t="s">
        <v>15</v>
      </c>
    </row>
    <row r="4" spans="1:10" ht="20.25" customHeight="1" thickBot="1">
      <c r="A4" s="148" t="s">
        <v>13</v>
      </c>
      <c r="B4" s="149"/>
      <c r="C4" s="52" t="s">
        <v>14</v>
      </c>
      <c r="D4" s="6" t="s">
        <v>15</v>
      </c>
      <c r="E4" s="129" t="s">
        <v>13</v>
      </c>
      <c r="F4" s="130"/>
      <c r="G4" s="131"/>
      <c r="H4" s="7" t="s">
        <v>20</v>
      </c>
      <c r="I4" s="8" t="s">
        <v>21</v>
      </c>
      <c r="J4" s="159"/>
    </row>
    <row r="5" spans="1:10" ht="19.5" customHeight="1">
      <c r="A5" s="53" t="s">
        <v>1</v>
      </c>
      <c r="B5" s="61" t="s">
        <v>38</v>
      </c>
      <c r="C5" s="60">
        <v>8672400</v>
      </c>
      <c r="D5" s="12"/>
      <c r="E5" s="165" t="s">
        <v>55</v>
      </c>
      <c r="F5" s="167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17" t="s">
        <v>70</v>
      </c>
      <c r="C6" s="64">
        <v>11779</v>
      </c>
      <c r="D6" s="12"/>
      <c r="E6" s="161"/>
      <c r="F6" s="127"/>
      <c r="G6" s="23" t="s">
        <v>44</v>
      </c>
      <c r="H6" s="68">
        <v>0</v>
      </c>
      <c r="I6" s="69">
        <v>0</v>
      </c>
      <c r="J6" s="25"/>
    </row>
    <row r="7" spans="1:10" ht="19.5" customHeight="1">
      <c r="A7" s="14"/>
      <c r="B7" s="17"/>
      <c r="C7" s="64"/>
      <c r="D7" s="12"/>
      <c r="E7" s="161"/>
      <c r="F7" s="127"/>
      <c r="G7" s="23" t="s">
        <v>45</v>
      </c>
      <c r="H7" s="68">
        <v>0</v>
      </c>
      <c r="I7" s="69">
        <v>0</v>
      </c>
      <c r="J7" s="25"/>
    </row>
    <row r="8" spans="1:10" ht="19.5" customHeight="1">
      <c r="A8" s="14"/>
      <c r="B8" s="21"/>
      <c r="C8" s="63"/>
      <c r="D8" s="19"/>
      <c r="E8" s="161"/>
      <c r="F8" s="127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7"/>
      <c r="C9" s="64"/>
      <c r="D9" s="23"/>
      <c r="E9" s="161"/>
      <c r="F9" s="127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17"/>
      <c r="C10" s="64"/>
      <c r="D10" s="23"/>
      <c r="E10" s="161"/>
      <c r="F10" s="128"/>
      <c r="G10" s="23" t="s">
        <v>28</v>
      </c>
      <c r="H10" s="71">
        <v>779480</v>
      </c>
      <c r="I10" s="69">
        <v>0</v>
      </c>
      <c r="J10" s="25" t="s">
        <v>80</v>
      </c>
    </row>
    <row r="11" spans="1:10" ht="19.5" customHeight="1">
      <c r="A11" s="14"/>
      <c r="B11" s="65"/>
      <c r="C11" s="62"/>
      <c r="D11" s="23"/>
      <c r="E11" s="161"/>
      <c r="F11" s="135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21"/>
      <c r="C12" s="22"/>
      <c r="D12" s="23"/>
      <c r="E12" s="161"/>
      <c r="F12" s="133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18"/>
      <c r="C13" s="18"/>
      <c r="D13" s="23"/>
      <c r="E13" s="161"/>
      <c r="F13" s="134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26"/>
      <c r="D14" s="19"/>
      <c r="E14" s="161"/>
      <c r="F14" s="135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61"/>
      <c r="F15" s="133"/>
      <c r="G15" s="23" t="s">
        <v>51</v>
      </c>
      <c r="H15" s="68">
        <v>1489480</v>
      </c>
      <c r="I15" s="69">
        <v>0</v>
      </c>
      <c r="J15" s="25" t="s">
        <v>82</v>
      </c>
    </row>
    <row r="16" spans="1:10" ht="19.5" customHeight="1">
      <c r="A16" s="14"/>
      <c r="B16" s="18"/>
      <c r="C16" s="18"/>
      <c r="D16" s="23"/>
      <c r="E16" s="161"/>
      <c r="F16" s="133"/>
      <c r="G16" s="23" t="s">
        <v>4</v>
      </c>
      <c r="H16" s="68">
        <v>2190103</v>
      </c>
      <c r="I16" s="69">
        <v>0</v>
      </c>
      <c r="J16" s="25" t="s">
        <v>83</v>
      </c>
    </row>
    <row r="17" spans="1:10" ht="19.5" customHeight="1">
      <c r="A17" s="14"/>
      <c r="B17" s="18"/>
      <c r="C17" s="18"/>
      <c r="D17" s="23"/>
      <c r="E17" s="161"/>
      <c r="F17" s="133"/>
      <c r="G17" s="23" t="s">
        <v>6</v>
      </c>
      <c r="H17" s="68">
        <v>1085590</v>
      </c>
      <c r="I17" s="69">
        <v>0</v>
      </c>
      <c r="J17" s="25" t="s">
        <v>84</v>
      </c>
    </row>
    <row r="18" spans="1:10" ht="19.5" customHeight="1">
      <c r="A18" s="14"/>
      <c r="B18" s="18"/>
      <c r="C18" s="18"/>
      <c r="D18" s="23"/>
      <c r="E18" s="161"/>
      <c r="F18" s="133"/>
      <c r="G18" s="23" t="s">
        <v>17</v>
      </c>
      <c r="H18" s="68">
        <v>190000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66"/>
      <c r="F19" s="134"/>
      <c r="G19" s="23" t="s">
        <v>27</v>
      </c>
      <c r="H19" s="68">
        <v>0</v>
      </c>
      <c r="I19" s="69">
        <v>0</v>
      </c>
      <c r="J19" s="25"/>
    </row>
    <row r="20" spans="1:10" ht="19.5" customHeight="1">
      <c r="A20" s="14"/>
      <c r="B20" s="18"/>
      <c r="C20" s="18"/>
      <c r="D20" s="23"/>
      <c r="E20" s="161" t="s">
        <v>52</v>
      </c>
      <c r="F20" s="135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61"/>
      <c r="F21" s="133"/>
      <c r="G21" s="23" t="s">
        <v>25</v>
      </c>
      <c r="H21" s="68">
        <v>0</v>
      </c>
      <c r="I21" s="69">
        <v>448720</v>
      </c>
      <c r="J21" s="25" t="s">
        <v>85</v>
      </c>
    </row>
    <row r="22" spans="1:10" ht="19.5" customHeight="1">
      <c r="A22" s="14"/>
      <c r="B22" s="18"/>
      <c r="C22" s="18"/>
      <c r="D22" s="23"/>
      <c r="E22" s="166"/>
      <c r="F22" s="134"/>
      <c r="G22" s="23" t="s">
        <v>11</v>
      </c>
      <c r="H22" s="68">
        <v>1562700</v>
      </c>
      <c r="I22" s="69">
        <v>0</v>
      </c>
      <c r="J22" s="25" t="s">
        <v>86</v>
      </c>
    </row>
    <row r="23" spans="1:10" ht="19.5" customHeight="1">
      <c r="A23" s="14"/>
      <c r="B23" s="18"/>
      <c r="C23" s="18"/>
      <c r="D23" s="23"/>
      <c r="E23" s="160" t="s">
        <v>19</v>
      </c>
      <c r="F23" s="135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61"/>
      <c r="F24" s="133"/>
      <c r="G24" s="23" t="s">
        <v>3</v>
      </c>
      <c r="H24" s="68">
        <v>612000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61"/>
      <c r="F25" s="133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61"/>
      <c r="F26" s="133"/>
      <c r="G26" s="23" t="s">
        <v>23</v>
      </c>
      <c r="H26" s="68">
        <v>49500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61"/>
      <c r="F27" s="133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61"/>
      <c r="F28" s="134"/>
      <c r="G28" s="23" t="s">
        <v>53</v>
      </c>
      <c r="H28" s="68"/>
      <c r="I28" s="69">
        <v>0</v>
      </c>
      <c r="J28" s="101"/>
    </row>
    <row r="29" spans="1:10" ht="19.5" customHeight="1">
      <c r="A29" s="14"/>
      <c r="B29" s="18"/>
      <c r="C29" s="18"/>
      <c r="D29" s="23"/>
      <c r="E29" s="161"/>
      <c r="F29" s="54" t="s">
        <v>61</v>
      </c>
      <c r="G29" s="23" t="s">
        <v>54</v>
      </c>
      <c r="H29" s="68">
        <v>4827990</v>
      </c>
      <c r="I29" s="69">
        <v>0</v>
      </c>
      <c r="J29" s="102"/>
    </row>
    <row r="30" spans="1:10" ht="19.5" customHeight="1" thickBot="1">
      <c r="A30" s="59"/>
      <c r="B30" s="29"/>
      <c r="C30" s="29"/>
      <c r="D30" s="27"/>
      <c r="E30" s="162"/>
      <c r="F30" s="58"/>
      <c r="G30" s="57" t="s">
        <v>72</v>
      </c>
      <c r="H30" s="72">
        <v>692</v>
      </c>
      <c r="I30" s="73">
        <v>0</v>
      </c>
      <c r="J30" s="56" t="s">
        <v>81</v>
      </c>
    </row>
    <row r="31" spans="1:13" ht="27" customHeight="1" thickBot="1">
      <c r="A31" s="30" t="s">
        <v>12</v>
      </c>
      <c r="B31" s="31"/>
      <c r="C31" s="31">
        <f>C5+C6</f>
        <v>8684179</v>
      </c>
      <c r="D31" s="32"/>
      <c r="E31" s="55"/>
      <c r="F31" s="163" t="s">
        <v>22</v>
      </c>
      <c r="G31" s="164"/>
      <c r="H31" s="33">
        <f>SUM(H5:H30)</f>
        <v>12787535</v>
      </c>
      <c r="I31" s="34">
        <f>SUM(I5:I30)</f>
        <v>448720</v>
      </c>
      <c r="J31" s="35"/>
      <c r="L31" s="36"/>
      <c r="M31" s="36"/>
    </row>
    <row r="32" spans="6:10" ht="27" customHeight="1" thickBot="1">
      <c r="F32" s="163" t="s">
        <v>63</v>
      </c>
      <c r="G32" s="164"/>
      <c r="H32" s="103">
        <f>H31/(H31+I31)</f>
        <v>0.9660991723112013</v>
      </c>
      <c r="I32" s="104">
        <f>I31/(H31+I31)</f>
        <v>0.03390082768879868</v>
      </c>
      <c r="J32" s="37"/>
    </row>
    <row r="34" ht="16.5">
      <c r="H34" s="36"/>
    </row>
    <row r="35" spans="8:10" ht="16.5">
      <c r="H35" s="40"/>
      <c r="J35" s="1"/>
    </row>
    <row r="36" spans="8:10" ht="16.5">
      <c r="H36" s="39"/>
      <c r="J36" s="1"/>
    </row>
    <row r="37" spans="8:10" ht="16.5">
      <c r="H37" s="40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J19" sqref="J19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8" customWidth="1"/>
    <col min="7" max="7" width="19.5546875" style="1" bestFit="1" customWidth="1"/>
    <col min="8" max="9" width="11.10546875" style="1" bestFit="1" customWidth="1"/>
    <col min="10" max="10" width="37.77734375" style="3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2" t="s">
        <v>74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79</v>
      </c>
    </row>
    <row r="3" spans="1:10" ht="20.25" customHeight="1">
      <c r="A3" s="145" t="s">
        <v>0</v>
      </c>
      <c r="B3" s="146"/>
      <c r="C3" s="146"/>
      <c r="D3" s="157"/>
      <c r="E3" s="154" t="s">
        <v>2</v>
      </c>
      <c r="F3" s="154"/>
      <c r="G3" s="154"/>
      <c r="H3" s="154"/>
      <c r="I3" s="155"/>
      <c r="J3" s="158" t="s">
        <v>15</v>
      </c>
    </row>
    <row r="4" spans="1:10" ht="20.25" customHeight="1" thickBot="1">
      <c r="A4" s="148" t="s">
        <v>13</v>
      </c>
      <c r="B4" s="149"/>
      <c r="C4" s="5" t="s">
        <v>14</v>
      </c>
      <c r="D4" s="6" t="s">
        <v>15</v>
      </c>
      <c r="E4" s="129" t="s">
        <v>13</v>
      </c>
      <c r="F4" s="130"/>
      <c r="G4" s="131"/>
      <c r="H4" s="7" t="s">
        <v>20</v>
      </c>
      <c r="I4" s="8" t="s">
        <v>21</v>
      </c>
      <c r="J4" s="159"/>
    </row>
    <row r="5" spans="1:10" ht="19.5" customHeight="1">
      <c r="A5" s="53" t="s">
        <v>1</v>
      </c>
      <c r="B5" s="95" t="s">
        <v>42</v>
      </c>
      <c r="C5" s="97">
        <v>200000</v>
      </c>
      <c r="D5" s="99"/>
      <c r="E5" s="165" t="s">
        <v>55</v>
      </c>
      <c r="F5" s="167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96" t="s">
        <v>89</v>
      </c>
      <c r="C6" s="98">
        <v>1940000</v>
      </c>
      <c r="D6" s="99"/>
      <c r="E6" s="161"/>
      <c r="F6" s="127"/>
      <c r="G6" s="23" t="s">
        <v>44</v>
      </c>
      <c r="H6" s="68">
        <v>0</v>
      </c>
      <c r="I6" s="69">
        <v>0</v>
      </c>
      <c r="J6" s="25"/>
    </row>
    <row r="7" spans="1:10" ht="16.5">
      <c r="A7" s="105"/>
      <c r="B7" s="107"/>
      <c r="C7" s="18"/>
      <c r="D7" s="106"/>
      <c r="E7" s="161"/>
      <c r="F7" s="127"/>
      <c r="G7" s="23" t="s">
        <v>45</v>
      </c>
      <c r="H7" s="68">
        <v>0</v>
      </c>
      <c r="I7" s="69">
        <v>0</v>
      </c>
      <c r="J7" s="25"/>
    </row>
    <row r="8" spans="1:10" ht="16.5">
      <c r="A8" s="105"/>
      <c r="B8" s="107"/>
      <c r="C8" s="18"/>
      <c r="D8" s="106"/>
      <c r="E8" s="161"/>
      <c r="F8" s="127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08"/>
      <c r="C9" s="60"/>
      <c r="D9" s="109"/>
      <c r="E9" s="161"/>
      <c r="F9" s="127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21"/>
      <c r="C10" s="63"/>
      <c r="D10" s="23"/>
      <c r="E10" s="161"/>
      <c r="F10" s="128"/>
      <c r="G10" s="23" t="s">
        <v>28</v>
      </c>
      <c r="H10" s="68">
        <v>682000</v>
      </c>
      <c r="I10" s="69">
        <v>0</v>
      </c>
      <c r="J10" s="25" t="s">
        <v>87</v>
      </c>
    </row>
    <row r="11" spans="1:10" ht="19.5" customHeight="1">
      <c r="A11" s="14"/>
      <c r="B11" s="75"/>
      <c r="C11" s="75"/>
      <c r="D11" s="23"/>
      <c r="E11" s="161"/>
      <c r="F11" s="135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75"/>
      <c r="C12" s="75"/>
      <c r="D12" s="23"/>
      <c r="E12" s="161"/>
      <c r="F12" s="133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75"/>
      <c r="C13" s="75"/>
      <c r="D13" s="23"/>
      <c r="E13" s="161"/>
      <c r="F13" s="133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75"/>
      <c r="C14" s="75"/>
      <c r="D14" s="19"/>
      <c r="E14" s="161"/>
      <c r="F14" s="135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61"/>
      <c r="F15" s="133"/>
      <c r="G15" s="23" t="s">
        <v>51</v>
      </c>
      <c r="H15" s="68">
        <v>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61"/>
      <c r="F16" s="133"/>
      <c r="G16" s="23" t="s">
        <v>4</v>
      </c>
      <c r="H16" s="68">
        <v>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61"/>
      <c r="F17" s="133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61"/>
      <c r="F18" s="133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66"/>
      <c r="F19" s="134"/>
      <c r="G19" s="23" t="s">
        <v>27</v>
      </c>
      <c r="H19" s="68">
        <v>0</v>
      </c>
      <c r="I19" s="69"/>
      <c r="J19" s="100"/>
    </row>
    <row r="20" spans="1:10" ht="19.5" customHeight="1">
      <c r="A20" s="14"/>
      <c r="B20" s="18"/>
      <c r="C20" s="18"/>
      <c r="D20" s="23"/>
      <c r="E20" s="161" t="s">
        <v>52</v>
      </c>
      <c r="F20" s="135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61"/>
      <c r="F21" s="133"/>
      <c r="G21" s="23" t="s">
        <v>25</v>
      </c>
      <c r="H21" s="68">
        <v>0</v>
      </c>
      <c r="I21" s="69"/>
      <c r="J21" s="25"/>
    </row>
    <row r="22" spans="1:10" ht="19.5" customHeight="1">
      <c r="A22" s="14"/>
      <c r="B22" s="18"/>
      <c r="C22" s="18"/>
      <c r="D22" s="23"/>
      <c r="E22" s="166"/>
      <c r="F22" s="134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60" t="s">
        <v>19</v>
      </c>
      <c r="F23" s="135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61"/>
      <c r="F24" s="133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61"/>
      <c r="F25" s="133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61"/>
      <c r="F26" s="133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61"/>
      <c r="F27" s="133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61"/>
      <c r="F28" s="134"/>
      <c r="G28" s="23" t="s">
        <v>53</v>
      </c>
      <c r="H28" s="69">
        <v>0</v>
      </c>
      <c r="I28" s="69">
        <v>0</v>
      </c>
      <c r="J28" s="25"/>
    </row>
    <row r="29" spans="1:10" ht="19.5" customHeight="1">
      <c r="A29" s="14"/>
      <c r="B29" s="18"/>
      <c r="C29" s="18"/>
      <c r="D29" s="23"/>
      <c r="E29" s="161"/>
      <c r="F29" s="54" t="s">
        <v>61</v>
      </c>
      <c r="G29" s="23" t="s">
        <v>54</v>
      </c>
      <c r="H29" s="68">
        <v>0</v>
      </c>
      <c r="I29" s="69">
        <v>0</v>
      </c>
      <c r="J29" s="25"/>
    </row>
    <row r="30" spans="1:10" ht="19.5" customHeight="1" thickBot="1">
      <c r="A30" s="28"/>
      <c r="B30" s="29"/>
      <c r="C30" s="29"/>
      <c r="D30" s="27"/>
      <c r="E30" s="162"/>
      <c r="F30" s="58" t="s">
        <v>62</v>
      </c>
      <c r="G30" s="57" t="s">
        <v>42</v>
      </c>
      <c r="H30" s="72">
        <v>200000</v>
      </c>
      <c r="I30" s="73">
        <v>0</v>
      </c>
      <c r="J30" s="56" t="s">
        <v>73</v>
      </c>
    </row>
    <row r="31" spans="1:13" ht="27" customHeight="1" thickBot="1">
      <c r="A31" s="30" t="s">
        <v>12</v>
      </c>
      <c r="B31" s="31"/>
      <c r="C31" s="31">
        <f>C5+C6+C7+C8+C9</f>
        <v>2140000</v>
      </c>
      <c r="D31" s="32"/>
      <c r="E31" s="55"/>
      <c r="F31" s="163" t="s">
        <v>22</v>
      </c>
      <c r="G31" s="164"/>
      <c r="H31" s="33">
        <f>SUM(H5:H30)</f>
        <v>882000</v>
      </c>
      <c r="I31" s="34">
        <f>SUM(I5:I30)</f>
        <v>0</v>
      </c>
      <c r="J31" s="35"/>
      <c r="L31" s="36"/>
      <c r="M31" s="36"/>
    </row>
    <row r="33" ht="16.5">
      <c r="H33" s="36"/>
    </row>
    <row r="34" spans="8:10" ht="16.5">
      <c r="H34" s="40"/>
      <c r="J34" s="1"/>
    </row>
    <row r="35" spans="8:10" ht="16.5">
      <c r="H35" s="39"/>
      <c r="J35" s="1"/>
    </row>
    <row r="36" spans="8:10" ht="16.5">
      <c r="H36" s="40"/>
      <c r="J36" s="1"/>
    </row>
  </sheetData>
  <sheetProtection/>
  <mergeCells count="15"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2020-01-06T03:10:44Z</cp:lastPrinted>
  <dcterms:created xsi:type="dcterms:W3CDTF">2004-08-24T01:54:40Z</dcterms:created>
  <dcterms:modified xsi:type="dcterms:W3CDTF">2020-01-06T03:12:56Z</dcterms:modified>
  <cp:category/>
  <cp:version/>
  <cp:contentType/>
  <cp:contentStatus/>
</cp:coreProperties>
</file>