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1"/>
  </bookViews>
  <sheets>
    <sheet name="2019년 4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4월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<sst xmlns="http://schemas.openxmlformats.org/spreadsheetml/2006/main" count="183" uniqueCount="94">
  <si>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</si>
  <si>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</si>
  <si>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</si>
  <si>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</si>
  <si>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</si>
  <si>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</si>
  <si>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</si>
  <si>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</si>
  <si>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</si>
  <si>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</si>
  <si>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</si>
  <si>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</si>
  <si>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</si>
  <si>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</si>
  <si>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</si>
  <si>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</si>
  <si>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</si>
  <si>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</si>
  <si>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</si>
  <si>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</si>
  <si>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</si>
  <si>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</si>
  <si>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</si>
  <si>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</si>
  <si>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</si>
  <si>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</si>
  <si>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</si>
  <si>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</si>
  <si>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</si>
  <si>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</si>
  <si>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</si>
  <si>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</si>
  <si>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</si>
  <si>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</si>
  <si>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</si>
  <si>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</si>
  <si>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</si>
  <si>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</si>
  <si>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</si>
  <si>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</si>
  <si>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</si>
  <si>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</si>
  <si>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</si>
  <si>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</si>
  <si>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</si>
  <si>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</si>
  <si>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</si>
  <si>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</si>
  <si>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</si>
  <si>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</si>
  <si>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</si>
  <si>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</si>
  <si>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</si>
  <si>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</si>
  <si>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</si>
  <si>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</si>
  <si>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</si>
  <si>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</si>
  <si>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</si>
  <si>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</si>
  <si>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</si>
  <si>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</si>
  <si>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</si>
  <si>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</si>
  <si>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</si>
  <si>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</si>
  <si>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</si>
  <si>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</si>
  <si>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</si>
  <si>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</si>
  <si>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</si>
  <si>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</si>
  <si>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</si>
  <si>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</si>
  <si>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r>
      <t>결연후원금 이○</t>
    </r>
    <r>
      <rPr>
        <sz val="8"/>
        <rFont val="맑은 고딕"/>
        <family val="3"/>
      </rPr>
      <t>○, 김○○</t>
    </r>
  </si>
  <si>
    <t>2019년 4월 바다의별 후원금 결산서</t>
  </si>
  <si>
    <t>2019. 4. 30 기준 (단위 : 원)</t>
  </si>
  <si>
    <t>2019년도 4월 바다의별 비지정후원금 사용내역(직,간접비)</t>
  </si>
  <si>
    <t>2019. 4. 30기준 (단위 : 원)</t>
  </si>
  <si>
    <t>2019년도 4월 바다의별 지정후원금 사용내역(직,간접비)</t>
  </si>
  <si>
    <t>2019. 4. 30일 기준 (단위 : 원)</t>
  </si>
  <si>
    <t>결연후원금감동드림</t>
  </si>
  <si>
    <t>경기도장애인****</t>
  </si>
  <si>
    <t>청소기구입</t>
  </si>
  <si>
    <t>굿피플*****</t>
  </si>
  <si>
    <t>태권도지정</t>
  </si>
  <si>
    <t>수원시장애인***</t>
  </si>
  <si>
    <t>직원교육비(보수교육)</t>
  </si>
  <si>
    <t>냉장고 및 압력솥구입</t>
  </si>
  <si>
    <t>방화문 교체공사</t>
  </si>
  <si>
    <t>EM발효기 580,000원/ 청소기 5대구입 1,550,000원</t>
  </si>
  <si>
    <t>굿바디 2,270,000원/ 태권도 215,000원</t>
  </si>
  <si>
    <r>
      <t>공동</t>
    </r>
    <r>
      <rPr>
        <sz val="8"/>
        <rFont val="맑은 고딕"/>
        <family val="3"/>
      </rPr>
      <t>○○○</t>
    </r>
    <r>
      <rPr>
        <sz val="8"/>
        <rFont val="맑은 고딕"/>
        <family val="3"/>
      </rPr>
      <t xml:space="preserve"> 이자 잡수입처리</t>
    </r>
  </si>
  <si>
    <t>직원교육 여비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</si>
</sst>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76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1" t="s">
        <v>34</v>
      </c>
      <c r="I4" s="42" t="s">
        <v>35</v>
      </c>
      <c r="J4" s="41" t="s">
        <v>36</v>
      </c>
      <c r="K4" s="42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5984200</v>
      </c>
      <c r="D5" s="20"/>
      <c r="E5" s="127" t="s">
        <v>58</v>
      </c>
      <c r="F5" s="134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4792000</v>
      </c>
      <c r="D6" s="23"/>
      <c r="E6" s="128"/>
      <c r="F6" s="135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10776200</v>
      </c>
      <c r="D9" s="48"/>
      <c r="E9" s="128"/>
      <c r="F9" s="135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8"/>
      <c r="F10" s="136"/>
      <c r="G10" s="23" t="s">
        <v>28</v>
      </c>
      <c r="H10" s="43">
        <f>'2019년 비지정후원 직간접비사용내역'!H10+'2019년 비지정후원 직간접비사용내역'!I10</f>
        <v>3000</v>
      </c>
      <c r="I10" s="44">
        <f t="shared" si="0"/>
        <v>0.0008846986937423787</v>
      </c>
      <c r="J10" s="43">
        <f>'2019년 지정후원 직간접비사용내역'!H10+'2019년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28"/>
      <c r="F11" s="137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8"/>
      <c r="F12" s="135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8"/>
      <c r="F13" s="136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38" t="s">
        <v>64</v>
      </c>
      <c r="B14" s="140">
        <v>28895108</v>
      </c>
      <c r="C14" s="95" t="s">
        <v>69</v>
      </c>
      <c r="D14" s="78">
        <v>12720014</v>
      </c>
      <c r="E14" s="128"/>
      <c r="F14" s="137" t="s">
        <v>50</v>
      </c>
      <c r="G14" s="23" t="s">
        <v>10</v>
      </c>
      <c r="H14" s="43">
        <f>'2019년 비지정후원 직간접비사용내역'!H14+'2019년 비지정후원 직간접비사용내역'!I14</f>
        <v>106180</v>
      </c>
      <c r="I14" s="44">
        <f t="shared" si="0"/>
        <v>0.03131243576718859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39"/>
      <c r="B15" s="141"/>
      <c r="C15" s="96" t="s">
        <v>36</v>
      </c>
      <c r="D15" s="81">
        <v>16175094</v>
      </c>
      <c r="E15" s="128"/>
      <c r="F15" s="135"/>
      <c r="G15" s="23" t="s">
        <v>51</v>
      </c>
      <c r="H15" s="43">
        <f>'2019년 비지정후원 직간접비사용내역'!H15+'2019년 비지정후원 직간접비사용내역'!I15</f>
        <v>71720</v>
      </c>
      <c r="I15" s="44">
        <f t="shared" si="0"/>
        <v>0.021150196771734468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10776200</v>
      </c>
      <c r="C16" s="97" t="s">
        <v>72</v>
      </c>
      <c r="D16" s="81">
        <v>0</v>
      </c>
      <c r="E16" s="128"/>
      <c r="F16" s="135"/>
      <c r="G16" s="23" t="s">
        <v>4</v>
      </c>
      <c r="H16" s="43">
        <f>'2019년 비지정후원 직간접비사용내역'!H16+'2019년 비지정후원 직간접비사용내역'!I16</f>
        <v>36120</v>
      </c>
      <c r="I16" s="44">
        <f t="shared" si="0"/>
        <v>0.01065177227265824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8195985</v>
      </c>
      <c r="D17" s="81"/>
      <c r="E17" s="128"/>
      <c r="F17" s="135"/>
      <c r="G17" s="23" t="s">
        <v>6</v>
      </c>
      <c r="H17" s="43">
        <f>'2019년 비지정후원 직간접비사용내역'!H17+'2019년 비지정후원 직간접비사용내역'!I17</f>
        <v>0</v>
      </c>
      <c r="I17" s="44">
        <f t="shared" si="0"/>
        <v>0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31475323</v>
      </c>
      <c r="D18" s="84"/>
      <c r="E18" s="128"/>
      <c r="F18" s="135"/>
      <c r="G18" s="23" t="s">
        <v>17</v>
      </c>
      <c r="H18" s="43">
        <f>'2019년 비지정후원 직간접비사용내역'!H18+'2019년 비지정후원 직간접비사용내역'!I18</f>
        <v>0</v>
      </c>
      <c r="I18" s="44">
        <f t="shared" si="0"/>
        <v>0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39671308</v>
      </c>
      <c r="C19" s="93">
        <f>C17+C18</f>
        <v>39671308</v>
      </c>
      <c r="D19" s="94"/>
      <c r="E19" s="129"/>
      <c r="F19" s="136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60000</v>
      </c>
      <c r="K19" s="44">
        <f t="shared" si="1"/>
        <v>0.012486992715920915</v>
      </c>
      <c r="L19" s="46"/>
    </row>
    <row r="20" spans="1:12" ht="19.5" customHeight="1">
      <c r="A20" s="76"/>
      <c r="B20" s="77"/>
      <c r="C20" s="77"/>
      <c r="D20" s="78"/>
      <c r="E20" s="130" t="s">
        <v>59</v>
      </c>
      <c r="F20" s="132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8"/>
      <c r="F21" s="133"/>
      <c r="G21" s="23" t="s">
        <v>25</v>
      </c>
      <c r="H21" s="43">
        <f>'2019년 비지정후원 직간접비사용내역'!H21+'2019년 비지정후원 직간접비사용내역'!I21</f>
        <v>779000</v>
      </c>
      <c r="I21" s="44">
        <f t="shared" si="0"/>
        <v>0.22972676080843768</v>
      </c>
      <c r="J21" s="43">
        <f>'2019년 지정후원 직간접비사용내역'!H21+'2019년 지정후원 직간접비사용내역'!I21</f>
        <v>2130000</v>
      </c>
      <c r="K21" s="44">
        <f t="shared" si="1"/>
        <v>0.4432882414151925</v>
      </c>
      <c r="L21" s="46"/>
    </row>
    <row r="22" spans="1:12" ht="19.5" customHeight="1">
      <c r="A22" s="79" t="s">
        <v>40</v>
      </c>
      <c r="B22" s="146">
        <v>15040094</v>
      </c>
      <c r="C22" s="146"/>
      <c r="D22" s="147"/>
      <c r="E22" s="131"/>
      <c r="F22" s="129"/>
      <c r="G22" s="23" t="s">
        <v>11</v>
      </c>
      <c r="H22" s="43">
        <f>'2019년 비지정후원 직간접비사용내역'!H22+'2019년 비지정후원 직간접비사용내역'!I22</f>
        <v>726000</v>
      </c>
      <c r="I22" s="44">
        <f t="shared" si="0"/>
        <v>0.21409708388565565</v>
      </c>
      <c r="J22" s="43">
        <f>'2019년 지정후원 직간접비사용내역'!H22+'2019년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44">
        <v>1122000</v>
      </c>
      <c r="C23" s="144"/>
      <c r="D23" s="145"/>
      <c r="E23" s="130" t="s">
        <v>60</v>
      </c>
      <c r="F23" s="132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42">
        <v>15313229</v>
      </c>
      <c r="C24" s="142"/>
      <c r="D24" s="143"/>
      <c r="E24" s="128"/>
      <c r="F24" s="133"/>
      <c r="G24" s="23" t="s">
        <v>3</v>
      </c>
      <c r="H24" s="43">
        <f>'2019년 비지정후원 직간접비사용내역'!H24+'2019년 비지정후원 직간접비사용내역'!I24</f>
        <v>0</v>
      </c>
      <c r="I24" s="44">
        <f t="shared" si="0"/>
        <v>0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48">
        <f>B22+B23+B24</f>
        <v>31475323</v>
      </c>
      <c r="B25" s="149"/>
      <c r="C25" s="149"/>
      <c r="D25" s="150"/>
      <c r="E25" s="128"/>
      <c r="F25" s="133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8"/>
      <c r="F26" s="133"/>
      <c r="G26" s="23" t="s">
        <v>23</v>
      </c>
      <c r="H26" s="43">
        <f>'2019년 비지정후원 직간접비사용내역'!H26+'2019년 비지정후원 직간접비사용내역'!I26</f>
        <v>152320</v>
      </c>
      <c r="I26" s="44">
        <f t="shared" si="0"/>
        <v>0.04491910167694638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8"/>
      <c r="F27" s="133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8"/>
      <c r="F28" s="129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8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1516510</v>
      </c>
      <c r="I29" s="44">
        <f t="shared" si="0"/>
        <v>0.4472181386824182</v>
      </c>
      <c r="J29" s="43">
        <f>'2019년 지정후원 직간접비사용내역'!H29+'2019년 지정후원 직간접비사용내역'!I29</f>
        <v>2485000</v>
      </c>
      <c r="K29" s="44">
        <f t="shared" si="1"/>
        <v>0.5171696149843913</v>
      </c>
      <c r="L29" s="46"/>
    </row>
    <row r="30" spans="1:12" ht="19.5" customHeight="1">
      <c r="A30" s="79"/>
      <c r="B30" s="80"/>
      <c r="C30" s="80"/>
      <c r="D30" s="81"/>
      <c r="E30" s="131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135</v>
      </c>
      <c r="I30" s="44">
        <f>H30/$H$31</f>
        <v>3.981144121840704E-05</v>
      </c>
      <c r="J30" s="43">
        <f>'2019년 지정후원 직간접비사용내역'!H30+'2019년 지정후원 직간접비사용내역'!I30</f>
        <v>130000</v>
      </c>
      <c r="K30" s="44">
        <f>J30/$J$31</f>
        <v>0.027055150884495317</v>
      </c>
      <c r="L30" s="46"/>
    </row>
    <row r="31" spans="1:12" ht="14.25" thickBot="1">
      <c r="A31" s="89"/>
      <c r="B31" s="90"/>
      <c r="C31" s="90"/>
      <c r="D31" s="91"/>
      <c r="E31" s="124" t="s">
        <v>41</v>
      </c>
      <c r="F31" s="125"/>
      <c r="G31" s="126"/>
      <c r="H31" s="49">
        <f>SUM(H5:H30)</f>
        <v>3390985</v>
      </c>
      <c r="I31" s="50">
        <f>SUM(H5:H10,H14:H18,H22:H30)/$H$31</f>
        <v>0.7702732391915623</v>
      </c>
      <c r="J31" s="49">
        <f>SUM(J5:J30)</f>
        <v>4805000</v>
      </c>
      <c r="K31" s="50">
        <f>SUM(J5:J10,J14:J18,J22:J30)/$J$31</f>
        <v>0.5442247658688866</v>
      </c>
      <c r="L31" s="51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J11" sqref="J11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2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61" t="s">
        <v>38</v>
      </c>
      <c r="C5" s="60">
        <v>5984200</v>
      </c>
      <c r="D5" s="12"/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0</v>
      </c>
      <c r="D6" s="1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2"/>
      <c r="F10" s="129"/>
      <c r="G10" s="23" t="s">
        <v>28</v>
      </c>
      <c r="H10" s="71">
        <v>3000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68">
        <v>106180</v>
      </c>
      <c r="I14" s="69">
        <v>0</v>
      </c>
      <c r="J14" s="25" t="s">
        <v>93</v>
      </c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71720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36120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779000</v>
      </c>
      <c r="J21" s="25" t="s">
        <v>88</v>
      </c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726000</v>
      </c>
      <c r="I22" s="69">
        <v>0</v>
      </c>
      <c r="J22" s="25" t="s">
        <v>89</v>
      </c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152320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8">
        <v>0</v>
      </c>
      <c r="I28" s="69">
        <v>0</v>
      </c>
      <c r="J28" s="104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1516510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3"/>
      <c r="F30" s="58"/>
      <c r="G30" s="57" t="s">
        <v>73</v>
      </c>
      <c r="H30" s="72">
        <v>135</v>
      </c>
      <c r="I30" s="73">
        <v>0</v>
      </c>
      <c r="J30" s="56" t="s">
        <v>92</v>
      </c>
    </row>
    <row r="31" spans="1:13" ht="27" customHeight="1" thickBot="1">
      <c r="A31" s="30" t="s">
        <v>12</v>
      </c>
      <c r="B31" s="31"/>
      <c r="C31" s="31">
        <f>C5+C6</f>
        <v>5984200</v>
      </c>
      <c r="D31" s="32"/>
      <c r="E31" s="55"/>
      <c r="F31" s="154" t="s">
        <v>22</v>
      </c>
      <c r="G31" s="155"/>
      <c r="H31" s="33">
        <f>SUM(H5:H30)</f>
        <v>2611985</v>
      </c>
      <c r="I31" s="34">
        <f>SUM(I5:I30)</f>
        <v>779000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106">
        <f>H31/(H31+I31)</f>
        <v>0.7702732391915623</v>
      </c>
      <c r="I32" s="107">
        <f>I31/(H31+I31)</f>
        <v>0.22972676080843768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7">
      <selection activeCell="C14" sqref="C14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80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98" t="s">
        <v>42</v>
      </c>
      <c r="C5" s="100">
        <v>130000</v>
      </c>
      <c r="D5" s="102"/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170000</v>
      </c>
      <c r="D6" s="10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0" t="s">
        <v>81</v>
      </c>
      <c r="C7" s="18">
        <v>1122000</v>
      </c>
      <c r="D7" s="109" t="s">
        <v>82</v>
      </c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10" t="s">
        <v>83</v>
      </c>
      <c r="C8" s="18">
        <v>1550000</v>
      </c>
      <c r="D8" s="109" t="s">
        <v>84</v>
      </c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11" t="s">
        <v>85</v>
      </c>
      <c r="C9" s="60">
        <v>1820000</v>
      </c>
      <c r="D9" s="112" t="s">
        <v>86</v>
      </c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2"/>
      <c r="F10" s="129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2"/>
      <c r="F13" s="135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2"/>
      <c r="F14" s="137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60000</v>
      </c>
      <c r="J19" s="103" t="s">
        <v>87</v>
      </c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2130000</v>
      </c>
      <c r="J21" s="25" t="s">
        <v>90</v>
      </c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2485000</v>
      </c>
      <c r="I29" s="69">
        <v>0</v>
      </c>
      <c r="J29" s="25" t="s">
        <v>91</v>
      </c>
    </row>
    <row r="30" spans="1:10" ht="19.5" customHeight="1" thickBot="1">
      <c r="A30" s="28"/>
      <c r="B30" s="29"/>
      <c r="C30" s="29"/>
      <c r="D30" s="27"/>
      <c r="E30" s="153"/>
      <c r="F30" s="58" t="s">
        <v>62</v>
      </c>
      <c r="G30" s="57" t="s">
        <v>42</v>
      </c>
      <c r="H30" s="72">
        <v>130000</v>
      </c>
      <c r="I30" s="73">
        <v>0</v>
      </c>
      <c r="J30" s="56" t="s">
        <v>74</v>
      </c>
    </row>
    <row r="31" spans="1:13" ht="27" customHeight="1" thickBot="1">
      <c r="A31" s="30" t="s">
        <v>12</v>
      </c>
      <c r="B31" s="31"/>
      <c r="C31" s="31">
        <f>C5+C6+C7+C8+C9</f>
        <v>4792000</v>
      </c>
      <c r="D31" s="32"/>
      <c r="E31" s="55"/>
      <c r="F31" s="154" t="s">
        <v>22</v>
      </c>
      <c r="G31" s="155"/>
      <c r="H31" s="33">
        <f>SUM(H5:H30)</f>
        <v>2615000</v>
      </c>
      <c r="I31" s="34">
        <f>SUM(I5:I30)</f>
        <v>2190000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2019-05-02T08:43:03Z</cp:lastPrinted>
  <dcterms:created xsi:type="dcterms:W3CDTF">2004-08-24T01:54:40Z</dcterms:created>
  <dcterms:modified xsi:type="dcterms:W3CDTF">2019-05-02T08:47:33Z</dcterms:modified>
  <cp:category/>
  <cp:version/>
  <cp:contentType/>
  <cp:contentStatus/>
</cp:coreProperties>
</file>