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tabRatio="568" activeTab="2"/>
  </bookViews>
  <sheets>
    <sheet name="세입세출총괄표" sheetId="18" r:id="rId1"/>
    <sheet name="세입" sheetId="29" r:id="rId2"/>
    <sheet name="세출" sheetId="5" r:id="rId3"/>
  </sheets>
  <externalReferences>
    <externalReference r:id="rId4"/>
  </externalReferences>
  <definedNames>
    <definedName name="_xlnm.Print_Area" localSheetId="1">세입!$A$1:$Y$93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세출!#REF!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>#REF!</definedName>
    <definedName name="연장근로수당" localSheetId="2">세출!#REF!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K53" i="5"/>
  <c r="L144"/>
  <c r="K144"/>
  <c r="F144"/>
  <c r="I144"/>
  <c r="AD144"/>
  <c r="K28"/>
  <c r="AD13"/>
  <c r="F56" i="29"/>
  <c r="E56"/>
  <c r="F57"/>
  <c r="E57"/>
  <c r="X76"/>
  <c r="X56"/>
  <c r="X52"/>
  <c r="X38"/>
  <c r="X39"/>
  <c r="X35"/>
  <c r="AD81" i="5" l="1"/>
  <c r="AD11"/>
  <c r="K50" l="1"/>
  <c r="K109"/>
  <c r="K105"/>
  <c r="K100"/>
  <c r="K97"/>
  <c r="K94"/>
  <c r="K84"/>
  <c r="L80"/>
  <c r="K80"/>
  <c r="F80"/>
  <c r="K76"/>
  <c r="K73"/>
  <c r="K63"/>
  <c r="AD53"/>
  <c r="N148"/>
  <c r="M148"/>
  <c r="L148"/>
  <c r="K148"/>
  <c r="J148"/>
  <c r="I148"/>
  <c r="H148"/>
  <c r="G148"/>
  <c r="F148"/>
  <c r="N144"/>
  <c r="J144"/>
  <c r="H144"/>
  <c r="G144"/>
  <c r="N141"/>
  <c r="L141"/>
  <c r="K141"/>
  <c r="J141"/>
  <c r="I141"/>
  <c r="H141"/>
  <c r="G141"/>
  <c r="F141"/>
  <c r="N138"/>
  <c r="M138"/>
  <c r="L138"/>
  <c r="K138"/>
  <c r="J138"/>
  <c r="I138"/>
  <c r="H138"/>
  <c r="G138"/>
  <c r="F138"/>
  <c r="N136"/>
  <c r="L136"/>
  <c r="K136"/>
  <c r="J136"/>
  <c r="I136"/>
  <c r="H136"/>
  <c r="G136"/>
  <c r="F136"/>
  <c r="L133"/>
  <c r="K133"/>
  <c r="I133"/>
  <c r="F133"/>
  <c r="N133"/>
  <c r="J133"/>
  <c r="H133"/>
  <c r="G133"/>
  <c r="E133"/>
  <c r="M133" s="1"/>
  <c r="L24"/>
  <c r="K24"/>
  <c r="J24"/>
  <c r="H24"/>
  <c r="G24"/>
  <c r="F24"/>
  <c r="L21"/>
  <c r="K21"/>
  <c r="J21"/>
  <c r="I21"/>
  <c r="H21"/>
  <c r="G21"/>
  <c r="F21"/>
  <c r="L18"/>
  <c r="K18"/>
  <c r="J18"/>
  <c r="I18"/>
  <c r="F18"/>
  <c r="H18"/>
  <c r="G18"/>
  <c r="L7"/>
  <c r="J7"/>
  <c r="F7"/>
  <c r="AD138"/>
  <c r="AD136"/>
  <c r="AD141"/>
  <c r="D123"/>
  <c r="N123" s="1"/>
  <c r="N130"/>
  <c r="L130"/>
  <c r="K130"/>
  <c r="J130"/>
  <c r="I130"/>
  <c r="H130"/>
  <c r="G130"/>
  <c r="F130"/>
  <c r="N128"/>
  <c r="L128"/>
  <c r="K128"/>
  <c r="J128"/>
  <c r="I128"/>
  <c r="H128"/>
  <c r="G128"/>
  <c r="F128"/>
  <c r="N126"/>
  <c r="L126"/>
  <c r="K126"/>
  <c r="J126"/>
  <c r="I126"/>
  <c r="H126"/>
  <c r="G126"/>
  <c r="F126"/>
  <c r="N124"/>
  <c r="L124"/>
  <c r="L123" s="1"/>
  <c r="K124"/>
  <c r="K123" s="1"/>
  <c r="J124"/>
  <c r="J123" s="1"/>
  <c r="I124"/>
  <c r="I123" s="1"/>
  <c r="H124"/>
  <c r="H123" s="1"/>
  <c r="G124"/>
  <c r="G123" s="1"/>
  <c r="F124"/>
  <c r="F123" s="1"/>
  <c r="N121"/>
  <c r="L121"/>
  <c r="K121"/>
  <c r="J121"/>
  <c r="I121"/>
  <c r="H121"/>
  <c r="G121"/>
  <c r="F121"/>
  <c r="L119"/>
  <c r="K119"/>
  <c r="J119"/>
  <c r="I119"/>
  <c r="H119"/>
  <c r="G119"/>
  <c r="F119"/>
  <c r="L117"/>
  <c r="K117"/>
  <c r="J117"/>
  <c r="I117"/>
  <c r="H117"/>
  <c r="G117"/>
  <c r="F117"/>
  <c r="L115"/>
  <c r="K115"/>
  <c r="J115"/>
  <c r="I115"/>
  <c r="F115"/>
  <c r="H115"/>
  <c r="G115"/>
  <c r="AD130"/>
  <c r="E130" s="1"/>
  <c r="M130" s="1"/>
  <c r="AD128"/>
  <c r="E128" s="1"/>
  <c r="M128" s="1"/>
  <c r="AD126"/>
  <c r="E126" s="1"/>
  <c r="M126" s="1"/>
  <c r="AD124"/>
  <c r="E124" s="1"/>
  <c r="M124" s="1"/>
  <c r="AD121"/>
  <c r="E121" s="1"/>
  <c r="M121" s="1"/>
  <c r="AD119"/>
  <c r="E119" s="1"/>
  <c r="M119" s="1"/>
  <c r="N119" s="1"/>
  <c r="AD117"/>
  <c r="E117" s="1"/>
  <c r="M117" s="1"/>
  <c r="N117" s="1"/>
  <c r="AD115"/>
  <c r="E115" s="1"/>
  <c r="M115" s="1"/>
  <c r="N115" s="1"/>
  <c r="AD82"/>
  <c r="AD77"/>
  <c r="AD76" s="1"/>
  <c r="AD16"/>
  <c r="AD15"/>
  <c r="AD14"/>
  <c r="AD12"/>
  <c r="K7" s="1"/>
  <c r="AD10"/>
  <c r="AD9"/>
  <c r="I114" l="1"/>
  <c r="K114"/>
  <c r="K113" s="1"/>
  <c r="I7"/>
  <c r="J114"/>
  <c r="J113" s="1"/>
  <c r="G114"/>
  <c r="G113" s="1"/>
  <c r="H114"/>
  <c r="H113" s="1"/>
  <c r="F114"/>
  <c r="F113" s="1"/>
  <c r="L114"/>
  <c r="L113" s="1"/>
  <c r="I113"/>
  <c r="AD114"/>
  <c r="AD7"/>
  <c r="S25" s="1"/>
  <c r="AD25" l="1"/>
  <c r="I24" s="1"/>
  <c r="D114"/>
  <c r="D59"/>
  <c r="AD148"/>
  <c r="L135"/>
  <c r="K135"/>
  <c r="J135"/>
  <c r="I135"/>
  <c r="H135"/>
  <c r="G135"/>
  <c r="F135"/>
  <c r="E136"/>
  <c r="AD135"/>
  <c r="D135"/>
  <c r="N135" s="1"/>
  <c r="L140"/>
  <c r="K140"/>
  <c r="J140"/>
  <c r="I140"/>
  <c r="H140"/>
  <c r="G140"/>
  <c r="F140"/>
  <c r="E141"/>
  <c r="M141" s="1"/>
  <c r="AD140"/>
  <c r="D140"/>
  <c r="N140" s="1"/>
  <c r="D104"/>
  <c r="D103" s="1"/>
  <c r="I80"/>
  <c r="J80"/>
  <c r="H80"/>
  <c r="X62" i="29"/>
  <c r="F62" s="1"/>
  <c r="G62" s="1"/>
  <c r="H62" s="1"/>
  <c r="X58"/>
  <c r="F58" s="1"/>
  <c r="G58" s="1"/>
  <c r="H58" s="1"/>
  <c r="E32"/>
  <c r="X20"/>
  <c r="X19" s="1"/>
  <c r="X23"/>
  <c r="X22" s="1"/>
  <c r="X26"/>
  <c r="X25" s="1"/>
  <c r="X6"/>
  <c r="X8"/>
  <c r="X10"/>
  <c r="AD24" i="5" l="1"/>
  <c r="E135"/>
  <c r="M135" s="1"/>
  <c r="M136"/>
  <c r="D113"/>
  <c r="E140"/>
  <c r="M140" s="1"/>
  <c r="AD80"/>
  <c r="E80" s="1"/>
  <c r="M80" s="1"/>
  <c r="N80" s="1"/>
  <c r="X78" i="29" l="1"/>
  <c r="I27" i="18" l="1"/>
  <c r="I23"/>
  <c r="I16"/>
  <c r="I12"/>
  <c r="I8"/>
  <c r="D22"/>
  <c r="D20"/>
  <c r="D18"/>
  <c r="D15"/>
  <c r="D10"/>
  <c r="D8"/>
  <c r="D7" l="1"/>
  <c r="I7"/>
  <c r="L109" i="5" l="1"/>
  <c r="J109"/>
  <c r="I109"/>
  <c r="H109"/>
  <c r="G109"/>
  <c r="F109"/>
  <c r="J105"/>
  <c r="G105"/>
  <c r="L100"/>
  <c r="J100"/>
  <c r="H100"/>
  <c r="G100"/>
  <c r="L97"/>
  <c r="J97"/>
  <c r="H97"/>
  <c r="G97"/>
  <c r="F97"/>
  <c r="L94"/>
  <c r="J94"/>
  <c r="I94"/>
  <c r="H94"/>
  <c r="G94"/>
  <c r="F94"/>
  <c r="L87"/>
  <c r="J87"/>
  <c r="H87"/>
  <c r="G87"/>
  <c r="L84"/>
  <c r="J84"/>
  <c r="H84"/>
  <c r="L76"/>
  <c r="J76"/>
  <c r="I76"/>
  <c r="H76"/>
  <c r="G76"/>
  <c r="L73"/>
  <c r="J73"/>
  <c r="H73"/>
  <c r="G73"/>
  <c r="L63"/>
  <c r="J63"/>
  <c r="H63"/>
  <c r="G63"/>
  <c r="L60"/>
  <c r="J60"/>
  <c r="H60"/>
  <c r="G60"/>
  <c r="F60"/>
  <c r="L55"/>
  <c r="J55"/>
  <c r="I55"/>
  <c r="H55"/>
  <c r="G55"/>
  <c r="F55"/>
  <c r="L53"/>
  <c r="J53"/>
  <c r="I53"/>
  <c r="H53"/>
  <c r="G53"/>
  <c r="F53"/>
  <c r="L50"/>
  <c r="J50"/>
  <c r="I50"/>
  <c r="H50"/>
  <c r="G50"/>
  <c r="F50"/>
  <c r="J46"/>
  <c r="I46"/>
  <c r="H46"/>
  <c r="F46"/>
  <c r="L28"/>
  <c r="J28"/>
  <c r="H28"/>
  <c r="H7"/>
  <c r="G7"/>
  <c r="J59" l="1"/>
  <c r="L59"/>
  <c r="H59"/>
  <c r="K104"/>
  <c r="K103" s="1"/>
  <c r="J104"/>
  <c r="J103" s="1"/>
  <c r="G104"/>
  <c r="G103" s="1"/>
  <c r="E22" i="18"/>
  <c r="AD57" i="5"/>
  <c r="K55" s="1"/>
  <c r="X69" i="29"/>
  <c r="AD89" i="5" l="1"/>
  <c r="I60"/>
  <c r="AD106"/>
  <c r="I105" s="1"/>
  <c r="I104" s="1"/>
  <c r="I103" s="1"/>
  <c r="F87" l="1"/>
  <c r="K87"/>
  <c r="F13" i="18"/>
  <c r="AD98" i="5" l="1"/>
  <c r="I97" s="1"/>
  <c r="X29" i="29"/>
  <c r="AD97" i="5" l="1"/>
  <c r="X13" i="29" l="1"/>
  <c r="X12" s="1"/>
  <c r="X5" s="1"/>
  <c r="H14"/>
  <c r="X14"/>
  <c r="F14" s="1"/>
  <c r="G14" s="1"/>
  <c r="H16"/>
  <c r="X16"/>
  <c r="F16" s="1"/>
  <c r="G16" s="1"/>
  <c r="E19"/>
  <c r="E22"/>
  <c r="E25"/>
  <c r="E28"/>
  <c r="X28"/>
  <c r="F29"/>
  <c r="F28" s="1"/>
  <c r="X34"/>
  <c r="X33" s="1"/>
  <c r="X32" s="1"/>
  <c r="E37"/>
  <c r="E44"/>
  <c r="H44" s="1"/>
  <c r="H45"/>
  <c r="X45"/>
  <c r="X44" s="1"/>
  <c r="E47"/>
  <c r="H47" s="1"/>
  <c r="X47"/>
  <c r="F48"/>
  <c r="F47" s="1"/>
  <c r="H48"/>
  <c r="E51"/>
  <c r="E50" s="1"/>
  <c r="X51"/>
  <c r="X50" s="1"/>
  <c r="X65"/>
  <c r="F65" s="1"/>
  <c r="G65" s="1"/>
  <c r="H65" s="1"/>
  <c r="E68"/>
  <c r="F69"/>
  <c r="E73"/>
  <c r="H73" s="1"/>
  <c r="H74"/>
  <c r="X74"/>
  <c r="X73" s="1"/>
  <c r="E77"/>
  <c r="H77" s="1"/>
  <c r="H78"/>
  <c r="X82"/>
  <c r="X77" s="1"/>
  <c r="E83"/>
  <c r="X84"/>
  <c r="X83" s="1"/>
  <c r="E89"/>
  <c r="X90" l="1"/>
  <c r="X89" s="1"/>
  <c r="X57"/>
  <c r="F84"/>
  <c r="G84" s="1"/>
  <c r="H84" s="1"/>
  <c r="F23"/>
  <c r="G23" s="1"/>
  <c r="H23" s="1"/>
  <c r="F52"/>
  <c r="G52" s="1"/>
  <c r="H52" s="1"/>
  <c r="G28"/>
  <c r="H28" s="1"/>
  <c r="E43"/>
  <c r="H43" s="1"/>
  <c r="G47"/>
  <c r="F20"/>
  <c r="E31"/>
  <c r="G48"/>
  <c r="F74"/>
  <c r="G74" s="1"/>
  <c r="F26"/>
  <c r="X43"/>
  <c r="G29"/>
  <c r="H29" s="1"/>
  <c r="E18"/>
  <c r="F5"/>
  <c r="F38"/>
  <c r="X37"/>
  <c r="F33"/>
  <c r="F32" s="1"/>
  <c r="G69"/>
  <c r="H69" s="1"/>
  <c r="F68"/>
  <c r="G68" s="1"/>
  <c r="H68" s="1"/>
  <c r="F78"/>
  <c r="X68"/>
  <c r="F45"/>
  <c r="E76"/>
  <c r="E4" l="1"/>
  <c r="F51"/>
  <c r="F83"/>
  <c r="G83" s="1"/>
  <c r="H83" s="1"/>
  <c r="F73"/>
  <c r="G73" s="1"/>
  <c r="F90"/>
  <c r="G90" s="1"/>
  <c r="H90" s="1"/>
  <c r="G26"/>
  <c r="H26" s="1"/>
  <c r="G78"/>
  <c r="F77"/>
  <c r="G20"/>
  <c r="H20" s="1"/>
  <c r="G38"/>
  <c r="H38" s="1"/>
  <c r="F37"/>
  <c r="G37" s="1"/>
  <c r="H37" s="1"/>
  <c r="G45"/>
  <c r="F44"/>
  <c r="G33"/>
  <c r="H33" s="1"/>
  <c r="G5"/>
  <c r="X31"/>
  <c r="G51" l="1"/>
  <c r="H51" s="1"/>
  <c r="F50"/>
  <c r="F89"/>
  <c r="G89" s="1"/>
  <c r="H89" s="1"/>
  <c r="H5"/>
  <c r="G32"/>
  <c r="H32" s="1"/>
  <c r="F31"/>
  <c r="G31" s="1"/>
  <c r="H31" s="1"/>
  <c r="G77"/>
  <c r="G56"/>
  <c r="H56" s="1"/>
  <c r="G57"/>
  <c r="H57" s="1"/>
  <c r="F43"/>
  <c r="G43" s="1"/>
  <c r="G44"/>
  <c r="F19" l="1"/>
  <c r="G19" s="1"/>
  <c r="H19" s="1"/>
  <c r="F76"/>
  <c r="G76" s="1"/>
  <c r="H76" s="1"/>
  <c r="F22" l="1"/>
  <c r="G22" s="1"/>
  <c r="H22" s="1"/>
  <c r="X18"/>
  <c r="F25"/>
  <c r="G25" s="1"/>
  <c r="H25" s="1"/>
  <c r="F18" l="1"/>
  <c r="G18" l="1"/>
  <c r="AD64" i="5"/>
  <c r="H18" i="29" l="1"/>
  <c r="I87" i="5" l="1"/>
  <c r="AD65"/>
  <c r="F63" l="1"/>
  <c r="J27" i="18" l="1"/>
  <c r="J25"/>
  <c r="J23"/>
  <c r="J16"/>
  <c r="J12"/>
  <c r="J8"/>
  <c r="K26"/>
  <c r="K25" s="1"/>
  <c r="K24"/>
  <c r="K23" s="1"/>
  <c r="K22"/>
  <c r="K21"/>
  <c r="K20"/>
  <c r="K19"/>
  <c r="K18"/>
  <c r="K17"/>
  <c r="K15"/>
  <c r="K14"/>
  <c r="K11"/>
  <c r="K10"/>
  <c r="E20"/>
  <c r="E18"/>
  <c r="E15"/>
  <c r="E10"/>
  <c r="E8"/>
  <c r="K16" l="1"/>
  <c r="J7"/>
  <c r="E7"/>
  <c r="AD85" i="5" l="1"/>
  <c r="I84" s="1"/>
  <c r="F105" l="1"/>
  <c r="F104" s="1"/>
  <c r="F103" s="1"/>
  <c r="L46" l="1"/>
  <c r="D143" l="1"/>
  <c r="D132"/>
  <c r="D93"/>
  <c r="D92" s="1"/>
  <c r="K28" i="18" l="1"/>
  <c r="K27" s="1"/>
  <c r="F23"/>
  <c r="F22" s="1"/>
  <c r="F21"/>
  <c r="F20" s="1"/>
  <c r="F19"/>
  <c r="F18" s="1"/>
  <c r="F17"/>
  <c r="F16"/>
  <c r="K13"/>
  <c r="K12" s="1"/>
  <c r="F14"/>
  <c r="F12"/>
  <c r="F11"/>
  <c r="K9"/>
  <c r="K8" s="1"/>
  <c r="F9"/>
  <c r="F8" s="1"/>
  <c r="F15" l="1"/>
  <c r="K7"/>
  <c r="F10"/>
  <c r="G80" i="5"/>
  <c r="G46"/>
  <c r="F84" l="1"/>
  <c r="G84"/>
  <c r="G59" s="1"/>
  <c r="F7" i="18"/>
  <c r="AD84" i="5"/>
  <c r="D49"/>
  <c r="S31" l="1"/>
  <c r="F143"/>
  <c r="G143"/>
  <c r="H143"/>
  <c r="I143"/>
  <c r="J143"/>
  <c r="K143"/>
  <c r="L143"/>
  <c r="AD143"/>
  <c r="F132"/>
  <c r="G132"/>
  <c r="H132"/>
  <c r="I132"/>
  <c r="J132"/>
  <c r="K132"/>
  <c r="L132"/>
  <c r="AD109"/>
  <c r="L105"/>
  <c r="L104" s="1"/>
  <c r="L103" s="1"/>
  <c r="AD101"/>
  <c r="I100" s="1"/>
  <c r="I93" s="1"/>
  <c r="I92" s="1"/>
  <c r="G93"/>
  <c r="G92" s="1"/>
  <c r="H93"/>
  <c r="H92" s="1"/>
  <c r="J93"/>
  <c r="J92" s="1"/>
  <c r="K93"/>
  <c r="K92" s="1"/>
  <c r="L93"/>
  <c r="L92" s="1"/>
  <c r="AD94"/>
  <c r="E94" s="1"/>
  <c r="M94" s="1"/>
  <c r="N94" s="1"/>
  <c r="AD74"/>
  <c r="AD61"/>
  <c r="K60" s="1"/>
  <c r="K59" s="1"/>
  <c r="J6"/>
  <c r="G49"/>
  <c r="H49"/>
  <c r="I49"/>
  <c r="J49"/>
  <c r="L49"/>
  <c r="AD50"/>
  <c r="AD31" l="1"/>
  <c r="AD30" s="1"/>
  <c r="F73"/>
  <c r="I73"/>
  <c r="F100"/>
  <c r="F93" s="1"/>
  <c r="F92" s="1"/>
  <c r="AD60"/>
  <c r="AD100"/>
  <c r="AD93" s="1"/>
  <c r="AD73"/>
  <c r="S34"/>
  <c r="E144"/>
  <c r="M144" s="1"/>
  <c r="J5"/>
  <c r="J4" s="1"/>
  <c r="AD34" l="1"/>
  <c r="AD33" s="1"/>
  <c r="S37" s="1"/>
  <c r="AD37" s="1"/>
  <c r="AD36" s="1"/>
  <c r="G28"/>
  <c r="S40"/>
  <c r="AD40" l="1"/>
  <c r="AD39" s="1"/>
  <c r="S43"/>
  <c r="AD43" l="1"/>
  <c r="I28" s="1"/>
  <c r="F28"/>
  <c r="E7"/>
  <c r="AD42" l="1"/>
  <c r="M7"/>
  <c r="AD22"/>
  <c r="AD21" s="1"/>
  <c r="AD28" l="1"/>
  <c r="E28" s="1"/>
  <c r="M28" s="1"/>
  <c r="N28" s="1"/>
  <c r="F6" l="1"/>
  <c r="F49" l="1"/>
  <c r="AD47"/>
  <c r="K46" s="1"/>
  <c r="AD19"/>
  <c r="AD70"/>
  <c r="AD71"/>
  <c r="H105" l="1"/>
  <c r="H104" s="1"/>
  <c r="H103" s="1"/>
  <c r="F76"/>
  <c r="AD18"/>
  <c r="E76"/>
  <c r="M76" s="1"/>
  <c r="N76" s="1"/>
  <c r="H6"/>
  <c r="H5" s="1"/>
  <c r="AD55"/>
  <c r="AD105"/>
  <c r="E24"/>
  <c r="M24" s="1"/>
  <c r="N24" s="1"/>
  <c r="I6"/>
  <c r="L6"/>
  <c r="E97"/>
  <c r="M97" s="1"/>
  <c r="N97" s="1"/>
  <c r="AD87"/>
  <c r="AD46"/>
  <c r="E46" s="1"/>
  <c r="E21"/>
  <c r="N7"/>
  <c r="E100"/>
  <c r="AD69"/>
  <c r="I63" s="1"/>
  <c r="I59" s="1"/>
  <c r="E50"/>
  <c r="E60"/>
  <c r="E109"/>
  <c r="M109" s="1"/>
  <c r="N109" s="1"/>
  <c r="F59" l="1"/>
  <c r="F5" s="1"/>
  <c r="F4" s="1"/>
  <c r="H4"/>
  <c r="E105"/>
  <c r="E104" s="1"/>
  <c r="E103" s="1"/>
  <c r="AD104"/>
  <c r="AD103" s="1"/>
  <c r="AD49"/>
  <c r="K49"/>
  <c r="E55"/>
  <c r="M55" s="1"/>
  <c r="N55" s="1"/>
  <c r="AD63"/>
  <c r="AD59" s="1"/>
  <c r="I5"/>
  <c r="I4" s="1"/>
  <c r="L5"/>
  <c r="L4" s="1"/>
  <c r="M46"/>
  <c r="N46" s="1"/>
  <c r="G6"/>
  <c r="G5" s="1"/>
  <c r="G4" s="1"/>
  <c r="AD6"/>
  <c r="M60"/>
  <c r="N60" s="1"/>
  <c r="M100"/>
  <c r="N100" s="1"/>
  <c r="E93"/>
  <c r="E92" s="1"/>
  <c r="AD92"/>
  <c r="E87"/>
  <c r="M87" s="1"/>
  <c r="N87" s="1"/>
  <c r="E84"/>
  <c r="K6"/>
  <c r="M50"/>
  <c r="N50" s="1"/>
  <c r="E73"/>
  <c r="M73" s="1"/>
  <c r="N73" s="1"/>
  <c r="D6"/>
  <c r="D5" s="1"/>
  <c r="D4" s="1"/>
  <c r="E18"/>
  <c r="E53"/>
  <c r="M53" s="1"/>
  <c r="N53" s="1"/>
  <c r="M84" l="1"/>
  <c r="N84" s="1"/>
  <c r="M105"/>
  <c r="M104" s="1"/>
  <c r="M103" s="1"/>
  <c r="N105"/>
  <c r="N104" s="1"/>
  <c r="N103" s="1"/>
  <c r="K5"/>
  <c r="K4" s="1"/>
  <c r="E6"/>
  <c r="M18"/>
  <c r="N18" s="1"/>
  <c r="AD5"/>
  <c r="AD132"/>
  <c r="M92"/>
  <c r="N92" s="1"/>
  <c r="M93"/>
  <c r="N93" s="1"/>
  <c r="E49"/>
  <c r="M49" s="1"/>
  <c r="N49" s="1"/>
  <c r="M21"/>
  <c r="N21" s="1"/>
  <c r="E63"/>
  <c r="E59" s="1"/>
  <c r="E143"/>
  <c r="M143" s="1"/>
  <c r="N143" s="1"/>
  <c r="AD123" l="1"/>
  <c r="E132"/>
  <c r="M132" s="1"/>
  <c r="N132" s="1"/>
  <c r="M63"/>
  <c r="N63" s="1"/>
  <c r="M59"/>
  <c r="N59" s="1"/>
  <c r="M6"/>
  <c r="N6" s="1"/>
  <c r="AD113" l="1"/>
  <c r="AD4" s="1"/>
  <c r="E123"/>
  <c r="M123" s="1"/>
  <c r="E114"/>
  <c r="E5"/>
  <c r="E113" l="1"/>
  <c r="M113" s="1"/>
  <c r="N113" s="1"/>
  <c r="M114"/>
  <c r="N114" s="1"/>
  <c r="M5"/>
  <c r="N5" s="1"/>
  <c r="X4" i="29"/>
  <c r="E4" i="5" l="1"/>
  <c r="M4" s="1"/>
  <c r="N4" s="1"/>
  <c r="G50" i="29"/>
  <c r="F4"/>
  <c r="G4" l="1"/>
  <c r="H4" s="1"/>
  <c r="H50"/>
</calcChain>
</file>

<file path=xl/sharedStrings.xml><?xml version="1.0" encoding="utf-8"?>
<sst xmlns="http://schemas.openxmlformats.org/spreadsheetml/2006/main" count="941" uniqueCount="439">
  <si>
    <t>월</t>
    <phoneticPr fontId="8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</si>
  <si>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</si>
  <si>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</si>
  <si>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</si>
  <si>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</si>
  <si>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</si>
  <si>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</si>
  <si>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</si>
  <si>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</si>
  <si>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</si>
  <si>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</si>
  <si>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</si>
  <si>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</si>
  <si>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</si>
  <si>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</si>
  <si>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</si>
  <si>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</si>
  <si>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</si>
  <si>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</si>
  <si>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</si>
  <si>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</si>
  <si>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</si>
  <si>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</si>
  <si>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</si>
  <si>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</si>
  <si>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</si>
  <si>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</si>
  <si>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</si>
  <si>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</si>
  <si>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</si>
  <si>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</si>
  <si>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</si>
  <si>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</si>
  <si>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</si>
  <si>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</si>
  <si>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</si>
  <si>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</si>
  <si>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</si>
  <si>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</si>
  <si>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</si>
  <si>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</si>
  <si>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</si>
  <si>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</si>
  <si>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</si>
  <si>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</si>
  <si>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</si>
  <si>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</si>
  <si>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</si>
  <si>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</si>
  <si>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</si>
  <si>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</si>
  <si>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</si>
  <si>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8" type="noConversion"/>
  </si>
  <si>
    <t>산              출               기              초</t>
    <phoneticPr fontId="8" type="noConversion"/>
  </si>
  <si>
    <t>명</t>
    <phoneticPr fontId="8" type="noConversion"/>
  </si>
  <si>
    <t>원</t>
    <phoneticPr fontId="8" type="noConversion"/>
  </si>
  <si>
    <t>×</t>
    <phoneticPr fontId="8" type="noConversion"/>
  </si>
  <si>
    <t>후원금</t>
    <phoneticPr fontId="8" type="noConversion"/>
  </si>
  <si>
    <t>잡수입</t>
    <phoneticPr fontId="8" type="noConversion"/>
  </si>
  <si>
    <t xml:space="preserve">                                                                                    </t>
    <phoneticPr fontId="8" type="noConversion"/>
  </si>
  <si>
    <t>원</t>
    <phoneticPr fontId="8" type="noConversion"/>
  </si>
  <si>
    <t>총  계 :</t>
    <phoneticPr fontId="8" type="noConversion"/>
  </si>
  <si>
    <t>소계 :</t>
    <phoneticPr fontId="8" type="noConversion"/>
  </si>
  <si>
    <t>원</t>
    <phoneticPr fontId="8" type="noConversion"/>
  </si>
  <si>
    <t>사회보험</t>
    <phoneticPr fontId="8" type="noConversion"/>
  </si>
  <si>
    <t>기타후생</t>
    <phoneticPr fontId="8" type="noConversion"/>
  </si>
  <si>
    <t>※ 기타후생경비</t>
    <phoneticPr fontId="8" type="noConversion"/>
  </si>
  <si>
    <t>회  의  비</t>
    <phoneticPr fontId="8" type="noConversion"/>
  </si>
  <si>
    <t>여    비</t>
    <phoneticPr fontId="8" type="noConversion"/>
  </si>
  <si>
    <t>기타운영비</t>
    <phoneticPr fontId="8" type="noConversion"/>
  </si>
  <si>
    <t>※ 직원 교육훈련비</t>
    <phoneticPr fontId="8" type="noConversion"/>
  </si>
  <si>
    <t>일</t>
    <phoneticPr fontId="8" type="noConversion"/>
  </si>
  <si>
    <t>1.외부교육</t>
    <phoneticPr fontId="8" type="noConversion"/>
  </si>
  <si>
    <t>운      영      비</t>
    <phoneticPr fontId="27" type="noConversion"/>
  </si>
  <si>
    <t>재산조성비</t>
    <phoneticPr fontId="27" type="noConversion"/>
  </si>
  <si>
    <t>시      설      비</t>
    <phoneticPr fontId="27" type="noConversion"/>
  </si>
  <si>
    <t>후원금  수입</t>
    <phoneticPr fontId="27" type="noConversion"/>
  </si>
  <si>
    <t>지정      후원금</t>
    <phoneticPr fontId="27" type="noConversion"/>
  </si>
  <si>
    <t>자 산   취 득 비</t>
    <phoneticPr fontId="27" type="noConversion"/>
  </si>
  <si>
    <t>비지정   후원금</t>
    <phoneticPr fontId="27" type="noConversion"/>
  </si>
  <si>
    <t>시설장비유지비</t>
    <phoneticPr fontId="27" type="noConversion"/>
  </si>
  <si>
    <t>전    입    금</t>
    <phoneticPr fontId="27" type="noConversion"/>
  </si>
  <si>
    <t>이    월    금</t>
    <phoneticPr fontId="27" type="noConversion"/>
  </si>
  <si>
    <t>전년도   이월금</t>
    <phoneticPr fontId="27" type="noConversion"/>
  </si>
  <si>
    <t>잡    수    입</t>
    <phoneticPr fontId="27" type="noConversion"/>
  </si>
  <si>
    <t>잡      수      입</t>
    <phoneticPr fontId="27" type="noConversion"/>
  </si>
  <si>
    <t>잡      지      출</t>
    <phoneticPr fontId="27" type="noConversion"/>
  </si>
  <si>
    <t>예   비   비</t>
    <phoneticPr fontId="27" type="noConversion"/>
  </si>
  <si>
    <t>예      비      비</t>
    <phoneticPr fontId="27" type="noConversion"/>
  </si>
  <si>
    <t>입소자
부담금</t>
    <phoneticPr fontId="8" type="noConversion"/>
  </si>
  <si>
    <t>보조금
(4종)</t>
    <phoneticPr fontId="8" type="noConversion"/>
  </si>
  <si>
    <t>계
(B)</t>
    <phoneticPr fontId="8" type="noConversion"/>
  </si>
  <si>
    <t>금액
(B-A)</t>
    <phoneticPr fontId="8" type="noConversion"/>
  </si>
  <si>
    <t>합  계 :</t>
    <phoneticPr fontId="8" type="noConversion"/>
  </si>
  <si>
    <t>부담금</t>
    <phoneticPr fontId="8" type="noConversion"/>
  </si>
  <si>
    <t>업   무</t>
    <phoneticPr fontId="8" type="noConversion"/>
  </si>
  <si>
    <t>경      비</t>
    <phoneticPr fontId="8" type="noConversion"/>
  </si>
  <si>
    <t>사업비</t>
    <phoneticPr fontId="8" type="noConversion"/>
  </si>
  <si>
    <t>추진비</t>
    <phoneticPr fontId="8" type="noConversion"/>
  </si>
  <si>
    <t>업무추진비</t>
    <phoneticPr fontId="8" type="noConversion"/>
  </si>
  <si>
    <t>※ 직책보조비</t>
    <phoneticPr fontId="8" type="noConversion"/>
  </si>
  <si>
    <t>소계:</t>
    <phoneticPr fontId="8" type="noConversion"/>
  </si>
  <si>
    <t>운영비</t>
    <phoneticPr fontId="8" type="noConversion"/>
  </si>
  <si>
    <t>재산조성비</t>
    <phoneticPr fontId="8" type="noConversion"/>
  </si>
  <si>
    <t>계</t>
    <phoneticPr fontId="8" type="noConversion"/>
  </si>
  <si>
    <t>시설비</t>
    <phoneticPr fontId="8" type="noConversion"/>
  </si>
  <si>
    <t>수수료</t>
    <phoneticPr fontId="8" type="noConversion"/>
  </si>
  <si>
    <t>사업비</t>
    <phoneticPr fontId="8" type="noConversion"/>
  </si>
  <si>
    <t>계</t>
    <phoneticPr fontId="8" type="noConversion"/>
  </si>
  <si>
    <t>조성비</t>
    <phoneticPr fontId="8" type="noConversion"/>
  </si>
  <si>
    <t>후원</t>
    <phoneticPr fontId="8" type="noConversion"/>
  </si>
  <si>
    <t>보조금
(7종/재활)</t>
    <phoneticPr fontId="8" type="noConversion"/>
  </si>
  <si>
    <t>유지비</t>
    <phoneticPr fontId="8" type="noConversion"/>
  </si>
  <si>
    <t>대</t>
    <phoneticPr fontId="8" type="noConversion"/>
  </si>
  <si>
    <t>세       입</t>
    <phoneticPr fontId="27" type="noConversion"/>
  </si>
  <si>
    <t>세       출</t>
    <phoneticPr fontId="27" type="noConversion"/>
  </si>
  <si>
    <t>구        분</t>
    <phoneticPr fontId="27" type="noConversion"/>
  </si>
  <si>
    <t>증감</t>
    <phoneticPr fontId="27" type="noConversion"/>
  </si>
  <si>
    <t>합        계</t>
    <phoneticPr fontId="27" type="noConversion"/>
  </si>
  <si>
    <t>사   무   비</t>
    <phoneticPr fontId="27" type="noConversion"/>
  </si>
  <si>
    <t>인      건      비</t>
    <phoneticPr fontId="27" type="noConversion"/>
  </si>
  <si>
    <t>보조금  수입</t>
    <phoneticPr fontId="27" type="noConversion"/>
  </si>
  <si>
    <t>업 무   추 진 비</t>
    <phoneticPr fontId="27" type="noConversion"/>
  </si>
  <si>
    <t>수 입</t>
    <phoneticPr fontId="8" type="noConversion"/>
  </si>
  <si>
    <t>기 타</t>
    <phoneticPr fontId="8" type="noConversion"/>
  </si>
  <si>
    <t>(후원)</t>
    <phoneticPr fontId="8" type="noConversion"/>
  </si>
  <si>
    <t>전년도</t>
    <phoneticPr fontId="8" type="noConversion"/>
  </si>
  <si>
    <t>이월금</t>
    <phoneticPr fontId="8" type="noConversion"/>
  </si>
  <si>
    <t xml:space="preserve"> &lt;전년도이월금(후원금)&gt;</t>
    <phoneticPr fontId="8" type="noConversion"/>
  </si>
  <si>
    <t>이 월</t>
    <phoneticPr fontId="8" type="noConversion"/>
  </si>
  <si>
    <t xml:space="preserve"> &lt;이월 사업비&gt;</t>
    <phoneticPr fontId="8" type="noConversion"/>
  </si>
  <si>
    <t>불용품</t>
    <phoneticPr fontId="8" type="noConversion"/>
  </si>
  <si>
    <t>매각대</t>
    <phoneticPr fontId="8" type="noConversion"/>
  </si>
  <si>
    <t>기타예</t>
    <phoneticPr fontId="8" type="noConversion"/>
  </si>
  <si>
    <t>금이자</t>
    <phoneticPr fontId="8" type="noConversion"/>
  </si>
  <si>
    <t xml:space="preserve"> &lt;불용품매각대&gt;</t>
    <phoneticPr fontId="8" type="noConversion"/>
  </si>
  <si>
    <t xml:space="preserve"> &lt;기타예금이자수입&gt;</t>
    <phoneticPr fontId="8" type="noConversion"/>
  </si>
  <si>
    <t xml:space="preserve"> &lt;잡수입이월금&gt;</t>
    <phoneticPr fontId="8" type="noConversion"/>
  </si>
  <si>
    <t xml:space="preserve"> &lt;기타잡수입&gt;</t>
    <phoneticPr fontId="8" type="noConversion"/>
  </si>
  <si>
    <t>소  계</t>
    <phoneticPr fontId="8" type="noConversion"/>
  </si>
  <si>
    <t>※ 잡 수 입</t>
    <phoneticPr fontId="8" type="noConversion"/>
  </si>
  <si>
    <t>합    계 :</t>
    <phoneticPr fontId="8" type="noConversion"/>
  </si>
  <si>
    <t xml:space="preserve"> </t>
    <phoneticPr fontId="8" type="noConversion"/>
  </si>
  <si>
    <t>원</t>
    <phoneticPr fontId="8" type="noConversion"/>
  </si>
  <si>
    <t>국고보조금</t>
    <phoneticPr fontId="27" type="noConversion"/>
  </si>
  <si>
    <t>시도보조금</t>
    <phoneticPr fontId="27" type="noConversion"/>
  </si>
  <si>
    <t>시군구보조금</t>
    <phoneticPr fontId="27" type="noConversion"/>
  </si>
  <si>
    <t xml:space="preserve"> * 잡수입이월액</t>
    <phoneticPr fontId="8" type="noConversion"/>
  </si>
  <si>
    <t xml:space="preserve"> * 예금이자(잡수입)</t>
    <phoneticPr fontId="8" type="noConversion"/>
  </si>
  <si>
    <t xml:space="preserve"> &lt;후원금이월금&gt;</t>
    <phoneticPr fontId="8" type="noConversion"/>
  </si>
  <si>
    <t xml:space="preserve"> * 후원금이월액</t>
    <phoneticPr fontId="8" type="noConversion"/>
  </si>
  <si>
    <t>원</t>
    <phoneticPr fontId="8" type="noConversion"/>
  </si>
  <si>
    <t>=</t>
    <phoneticPr fontId="8" type="noConversion"/>
  </si>
  <si>
    <t>1. 회의관련 다과비등</t>
    <phoneticPr fontId="8" type="noConversion"/>
  </si>
  <si>
    <t>소계:</t>
    <phoneticPr fontId="8" type="noConversion"/>
  </si>
  <si>
    <t>명</t>
    <phoneticPr fontId="8" type="noConversion"/>
  </si>
  <si>
    <t>×</t>
    <phoneticPr fontId="8" type="noConversion"/>
  </si>
  <si>
    <t>세출총계</t>
    <phoneticPr fontId="8" type="noConversion"/>
  </si>
  <si>
    <t>사무비</t>
    <phoneticPr fontId="8" type="noConversion"/>
  </si>
  <si>
    <t>인건비</t>
    <phoneticPr fontId="8" type="noConversion"/>
  </si>
  <si>
    <t>기타</t>
    <phoneticPr fontId="8" type="noConversion"/>
  </si>
  <si>
    <t>원</t>
    <phoneticPr fontId="8" type="noConversion"/>
  </si>
  <si>
    <t>월</t>
    <phoneticPr fontId="8" type="noConversion"/>
  </si>
  <si>
    <t>명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</si>
  <si>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</si>
  <si>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</si>
  <si>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</si>
  <si>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 xml:space="preserve"> ① CMS 이용료</t>
    <phoneticPr fontId="8" type="noConversion"/>
  </si>
  <si>
    <t xml:space="preserve"> ② CMS 이체수수료</t>
    <phoneticPr fontId="8" type="noConversion"/>
  </si>
  <si>
    <t xml:space="preserve"> ③ 보증보험료</t>
    <phoneticPr fontId="8" type="noConversion"/>
  </si>
  <si>
    <t>합    계 :</t>
    <phoneticPr fontId="8" type="noConversion"/>
  </si>
  <si>
    <t>합    계 :</t>
    <phoneticPr fontId="8" type="noConversion"/>
  </si>
  <si>
    <t>÷</t>
    <phoneticPr fontId="8" type="noConversion"/>
  </si>
  <si>
    <t>÷</t>
    <phoneticPr fontId="8" type="noConversion"/>
  </si>
  <si>
    <t>=</t>
    <phoneticPr fontId="8" type="noConversion"/>
  </si>
  <si>
    <t xml:space="preserve"> </t>
    <phoneticPr fontId="8" type="noConversion"/>
  </si>
  <si>
    <t>1.국민연금부담금</t>
    <phoneticPr fontId="8" type="noConversion"/>
  </si>
  <si>
    <t>×</t>
    <phoneticPr fontId="8" type="noConversion"/>
  </si>
  <si>
    <t>2.국민건강보험부담금</t>
    <phoneticPr fontId="8" type="noConversion"/>
  </si>
  <si>
    <t>3.장기요양보험부담금</t>
    <phoneticPr fontId="8" type="noConversion"/>
  </si>
  <si>
    <t>4.고용보험부담금</t>
    <phoneticPr fontId="8" type="noConversion"/>
  </si>
  <si>
    <t>5.산업재해보험부담금</t>
    <phoneticPr fontId="8" type="noConversion"/>
  </si>
  <si>
    <t>* 직원축일·생일축하 도서상품권 구입비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</si>
  <si>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</si>
  <si>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</si>
  <si>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</si>
  <si>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</si>
  <si>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</si>
  <si>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</si>
  <si>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</si>
  <si>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</si>
  <si>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</si>
  <si>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 xml:space="preserve"> * 시설장 출장여비</t>
    <phoneticPr fontId="8" type="noConversion"/>
  </si>
  <si>
    <t>1. 사무용품비(문구류 )</t>
    <phoneticPr fontId="8" type="noConversion"/>
  </si>
  <si>
    <t>1.차량유류대(운영비)</t>
    <phoneticPr fontId="8" type="noConversion"/>
  </si>
  <si>
    <t>2.차량 점검 및 정비비 등</t>
    <phoneticPr fontId="8" type="noConversion"/>
  </si>
  <si>
    <t>소계</t>
    <phoneticPr fontId="8" type="noConversion"/>
  </si>
  <si>
    <t>(단위:원)</t>
    <phoneticPr fontId="27" type="noConversion"/>
  </si>
  <si>
    <t>기타잡수입</t>
    <phoneticPr fontId="8" type="noConversion"/>
  </si>
  <si>
    <t>수     입</t>
    <phoneticPr fontId="8" type="noConversion"/>
  </si>
  <si>
    <t xml:space="preserve"> &lt;기타예금이자 수입&gt;</t>
    <phoneticPr fontId="8" type="noConversion"/>
  </si>
  <si>
    <t>기타예금이자</t>
    <phoneticPr fontId="8" type="noConversion"/>
  </si>
  <si>
    <t>불용품매각대</t>
    <phoneticPr fontId="8" type="noConversion"/>
  </si>
  <si>
    <t>이월사업비</t>
    <phoneticPr fontId="8" type="noConversion"/>
  </si>
  <si>
    <t>(후원금)</t>
    <phoneticPr fontId="8" type="noConversion"/>
  </si>
  <si>
    <t>전년도이월금</t>
    <phoneticPr fontId="8" type="noConversion"/>
  </si>
  <si>
    <t>잡수입이월금</t>
  </si>
  <si>
    <t>전입금이월금</t>
    <phoneticPr fontId="8" type="noConversion"/>
  </si>
  <si>
    <t>원</t>
    <phoneticPr fontId="8" type="noConversion"/>
  </si>
  <si>
    <t>소계 :</t>
    <phoneticPr fontId="8" type="noConversion"/>
  </si>
  <si>
    <t xml:space="preserve"> &lt;전년도 이월금&gt;</t>
    <phoneticPr fontId="8" type="noConversion"/>
  </si>
  <si>
    <t>계</t>
    <phoneticPr fontId="8" type="noConversion"/>
  </si>
  <si>
    <t>전년도</t>
    <phoneticPr fontId="8" type="noConversion"/>
  </si>
  <si>
    <t>총  계 :</t>
    <phoneticPr fontId="8" type="noConversion"/>
  </si>
  <si>
    <t>※이 월 금</t>
    <phoneticPr fontId="8" type="noConversion"/>
  </si>
  <si>
    <t>소  계</t>
    <phoneticPr fontId="8" type="noConversion"/>
  </si>
  <si>
    <t>원</t>
    <phoneticPr fontId="8" type="noConversion"/>
  </si>
  <si>
    <t>=</t>
    <phoneticPr fontId="8" type="noConversion"/>
  </si>
  <si>
    <t>월</t>
    <phoneticPr fontId="8" type="noConversion"/>
  </si>
  <si>
    <t>×</t>
    <phoneticPr fontId="8" type="noConversion"/>
  </si>
  <si>
    <t>소계 :</t>
    <phoneticPr fontId="8" type="noConversion"/>
  </si>
  <si>
    <t>계</t>
    <phoneticPr fontId="8" type="noConversion"/>
  </si>
  <si>
    <t xml:space="preserve"> &lt;법인 전입금&gt;</t>
    <phoneticPr fontId="8" type="noConversion"/>
  </si>
  <si>
    <t>전입금</t>
    <phoneticPr fontId="8" type="noConversion"/>
  </si>
  <si>
    <t>※법인 전입금</t>
    <phoneticPr fontId="8" type="noConversion"/>
  </si>
  <si>
    <t xml:space="preserve">  *기타 차입금</t>
    <phoneticPr fontId="8" type="noConversion"/>
  </si>
  <si>
    <t>기타 차입금</t>
    <phoneticPr fontId="8" type="noConversion"/>
  </si>
  <si>
    <t>차입금</t>
    <phoneticPr fontId="8" type="noConversion"/>
  </si>
  <si>
    <t xml:space="preserve"> &lt;기타 차입금&gt;</t>
    <phoneticPr fontId="8" type="noConversion"/>
  </si>
  <si>
    <t>기 타</t>
    <phoneticPr fontId="8" type="noConversion"/>
  </si>
  <si>
    <t xml:space="preserve">  *금융기관 차입금</t>
    <phoneticPr fontId="8" type="noConversion"/>
  </si>
  <si>
    <t xml:space="preserve"> &lt;금융기관 차입금&gt;</t>
    <phoneticPr fontId="8" type="noConversion"/>
  </si>
  <si>
    <t>금융기관</t>
    <phoneticPr fontId="8" type="noConversion"/>
  </si>
  <si>
    <t>기관</t>
    <phoneticPr fontId="8" type="noConversion"/>
  </si>
  <si>
    <t>금융</t>
    <phoneticPr fontId="8" type="noConversion"/>
  </si>
  <si>
    <t>※ 차 입 금</t>
    <phoneticPr fontId="8" type="noConversion"/>
  </si>
  <si>
    <t>비지정</t>
    <phoneticPr fontId="8" type="noConversion"/>
  </si>
  <si>
    <t xml:space="preserve">  *후원금 수입</t>
    <phoneticPr fontId="8" type="noConversion"/>
  </si>
  <si>
    <t>&lt;비지정후원금&gt;</t>
    <phoneticPr fontId="8" type="noConversion"/>
  </si>
  <si>
    <t>비지정후원금</t>
    <phoneticPr fontId="8" type="noConversion"/>
  </si>
  <si>
    <t>후원금</t>
    <phoneticPr fontId="8" type="noConversion"/>
  </si>
  <si>
    <t xml:space="preserve"> &lt;비지정 후원금 합계&gt;</t>
    <phoneticPr fontId="8" type="noConversion"/>
  </si>
  <si>
    <t>비지정</t>
    <phoneticPr fontId="8" type="noConversion"/>
  </si>
  <si>
    <t>&lt;지정후원금&gt;</t>
    <phoneticPr fontId="8" type="noConversion"/>
  </si>
  <si>
    <t xml:space="preserve">  *직원후생복지 및 직원교육</t>
    <phoneticPr fontId="8" type="noConversion"/>
  </si>
  <si>
    <t>지정 후원금</t>
    <phoneticPr fontId="8" type="noConversion"/>
  </si>
  <si>
    <t xml:space="preserve"> &lt;지정 후원금 합계&gt;</t>
    <phoneticPr fontId="8" type="noConversion"/>
  </si>
  <si>
    <t>지 정</t>
    <phoneticPr fontId="8" type="noConversion"/>
  </si>
  <si>
    <t>수 입</t>
    <phoneticPr fontId="8" type="noConversion"/>
  </si>
  <si>
    <t>총  계 :</t>
    <phoneticPr fontId="8" type="noConversion"/>
  </si>
  <si>
    <t>※후원금수입</t>
    <phoneticPr fontId="8" type="noConversion"/>
  </si>
  <si>
    <t>소  계</t>
    <phoneticPr fontId="8" type="noConversion"/>
  </si>
  <si>
    <t>기타 보조금</t>
    <phoneticPr fontId="8" type="noConversion"/>
  </si>
  <si>
    <t>보조금</t>
    <phoneticPr fontId="8" type="noConversion"/>
  </si>
  <si>
    <t xml:space="preserve"> &lt;시군구 보조금 합계&gt;</t>
    <phoneticPr fontId="8" type="noConversion"/>
  </si>
  <si>
    <t>기 타</t>
    <phoneticPr fontId="8" type="noConversion"/>
  </si>
  <si>
    <t>계:</t>
    <phoneticPr fontId="8" type="noConversion"/>
  </si>
  <si>
    <t>보조금</t>
    <phoneticPr fontId="8" type="noConversion"/>
  </si>
  <si>
    <t xml:space="preserve"> &lt;시군구 보조금 합계&gt;</t>
    <phoneticPr fontId="8" type="noConversion"/>
  </si>
  <si>
    <t>시군구</t>
    <phoneticPr fontId="8" type="noConversion"/>
  </si>
  <si>
    <t xml:space="preserve"> &lt;시도 보조금 합계&gt;</t>
    <phoneticPr fontId="8" type="noConversion"/>
  </si>
  <si>
    <t>시 도</t>
    <phoneticPr fontId="8" type="noConversion"/>
  </si>
  <si>
    <t xml:space="preserve"> &lt;국고 보조금 합계&gt;</t>
    <phoneticPr fontId="8" type="noConversion"/>
  </si>
  <si>
    <t>국 고</t>
    <phoneticPr fontId="8" type="noConversion"/>
  </si>
  <si>
    <t>수 입</t>
    <phoneticPr fontId="8" type="noConversion"/>
  </si>
  <si>
    <t>수  입</t>
    <phoneticPr fontId="8" type="noConversion"/>
  </si>
  <si>
    <t>※ 보조금수입 합계</t>
    <phoneticPr fontId="8" type="noConversion"/>
  </si>
  <si>
    <t>합  계 :</t>
    <phoneticPr fontId="8" type="noConversion"/>
  </si>
  <si>
    <t>※ 과년도 수입</t>
    <phoneticPr fontId="8" type="noConversion"/>
  </si>
  <si>
    <t>과년도</t>
    <phoneticPr fontId="8" type="noConversion"/>
  </si>
  <si>
    <t>합  계 :</t>
    <phoneticPr fontId="8" type="noConversion"/>
  </si>
  <si>
    <t>※ 사업수입</t>
    <phoneticPr fontId="8" type="noConversion"/>
  </si>
  <si>
    <t>사 업</t>
    <phoneticPr fontId="8" type="noConversion"/>
  </si>
  <si>
    <t>※ 총 계</t>
    <phoneticPr fontId="8" type="noConversion"/>
  </si>
  <si>
    <t>금액
(B-A)</t>
    <phoneticPr fontId="8" type="noConversion"/>
  </si>
  <si>
    <t>세목</t>
    <phoneticPr fontId="8" type="noConversion"/>
  </si>
  <si>
    <t>목</t>
    <phoneticPr fontId="8" type="noConversion"/>
  </si>
  <si>
    <t>산               출                기               초</t>
    <phoneticPr fontId="8" type="noConversion"/>
  </si>
  <si>
    <t>과            목</t>
    <phoneticPr fontId="8" type="noConversion"/>
  </si>
  <si>
    <t>1.사무실 노후 컴퓨터 교체</t>
    <phoneticPr fontId="8" type="noConversion"/>
  </si>
  <si>
    <t>기타 보조금</t>
    <phoneticPr fontId="27" type="noConversion"/>
  </si>
  <si>
    <t>원</t>
    <phoneticPr fontId="8" type="noConversion"/>
  </si>
  <si>
    <t>=</t>
    <phoneticPr fontId="8" type="noConversion"/>
  </si>
  <si>
    <t xml:space="preserve"> * 예금이자(후원금)</t>
    <phoneticPr fontId="8" type="noConversion"/>
  </si>
  <si>
    <t>원</t>
    <phoneticPr fontId="8" type="noConversion"/>
  </si>
  <si>
    <t>회</t>
    <phoneticPr fontId="8" type="noConversion"/>
  </si>
  <si>
    <t>* 유관기관경조사비,무료봉사진료기관감사선물비등</t>
    <phoneticPr fontId="8" type="noConversion"/>
  </si>
  <si>
    <t>원</t>
    <phoneticPr fontId="8" type="noConversion"/>
  </si>
  <si>
    <t xml:space="preserve"> * 15인승 봉고차량 중고매매 대금</t>
    <phoneticPr fontId="8" type="noConversion"/>
  </si>
  <si>
    <t xml:space="preserve"> * 기타 불용품매각대</t>
    <phoneticPr fontId="8" type="noConversion"/>
  </si>
  <si>
    <t>원</t>
    <phoneticPr fontId="8" type="noConversion"/>
  </si>
  <si>
    <t>2018년
1차추경예산
(A)
(단위:천원)</t>
    <phoneticPr fontId="8" type="noConversion"/>
  </si>
  <si>
    <t>2018년
1차추경예산</t>
    <phoneticPr fontId="27" type="noConversion"/>
  </si>
  <si>
    <t>재산</t>
    <phoneticPr fontId="8" type="noConversion"/>
  </si>
  <si>
    <t>수입</t>
    <phoneticPr fontId="8" type="noConversion"/>
  </si>
  <si>
    <t>기본</t>
    <phoneticPr fontId="8" type="noConversion"/>
  </si>
  <si>
    <t>임대료</t>
    <phoneticPr fontId="8" type="noConversion"/>
  </si>
  <si>
    <t>임대료수입</t>
    <phoneticPr fontId="8" type="noConversion"/>
  </si>
  <si>
    <t>배당 및</t>
    <phoneticPr fontId="8" type="noConversion"/>
  </si>
  <si>
    <t>이자</t>
    <phoneticPr fontId="8" type="noConversion"/>
  </si>
  <si>
    <t>이자수입</t>
    <phoneticPr fontId="8" type="noConversion"/>
  </si>
  <si>
    <t xml:space="preserve">배당 및 </t>
    <phoneticPr fontId="8" type="noConversion"/>
  </si>
  <si>
    <t>재산매각</t>
    <phoneticPr fontId="8" type="noConversion"/>
  </si>
  <si>
    <t>기타</t>
    <phoneticPr fontId="8" type="noConversion"/>
  </si>
  <si>
    <t>※ 배당 및 이자수입</t>
    <phoneticPr fontId="8" type="noConversion"/>
  </si>
  <si>
    <t>※ 재산매각수입</t>
    <phoneticPr fontId="8" type="noConversion"/>
  </si>
  <si>
    <t>※ 기타수입</t>
    <phoneticPr fontId="8" type="noConversion"/>
  </si>
  <si>
    <t xml:space="preserve">* </t>
    <phoneticPr fontId="8" type="noConversion"/>
  </si>
  <si>
    <t>※ 재산수입 합계</t>
    <phoneticPr fontId="8" type="noConversion"/>
  </si>
  <si>
    <t>국고</t>
    <phoneticPr fontId="8" type="noConversion"/>
  </si>
  <si>
    <t>보조금</t>
    <phoneticPr fontId="8" type="noConversion"/>
  </si>
  <si>
    <t>시도</t>
    <phoneticPr fontId="8" type="noConversion"/>
  </si>
  <si>
    <t>시군구</t>
    <phoneticPr fontId="8" type="noConversion"/>
  </si>
  <si>
    <t>다른회계로</t>
    <phoneticPr fontId="8" type="noConversion"/>
  </si>
  <si>
    <t>부터의</t>
    <phoneticPr fontId="8" type="noConversion"/>
  </si>
  <si>
    <t>전입금</t>
    <phoneticPr fontId="8" type="noConversion"/>
  </si>
  <si>
    <t>다른회계</t>
    <phoneticPr fontId="8" type="noConversion"/>
  </si>
  <si>
    <t>로 부터의</t>
    <phoneticPr fontId="8" type="noConversion"/>
  </si>
  <si>
    <t xml:space="preserve"> &lt;다른회계로 부터의 전입금이월금&gt;</t>
    <phoneticPr fontId="8" type="noConversion"/>
  </si>
  <si>
    <t xml:space="preserve"> * 다른회계로 부터의 전입금이월액</t>
    <phoneticPr fontId="8" type="noConversion"/>
  </si>
  <si>
    <t xml:space="preserve"> * 예금이자(다른회계로 부터의 전입금)</t>
    <phoneticPr fontId="8" type="noConversion"/>
  </si>
  <si>
    <t xml:space="preserve"> * 예금이자(후원금)</t>
    <phoneticPr fontId="8" type="noConversion"/>
  </si>
  <si>
    <t xml:space="preserve"> * 예금이자(전입금)</t>
    <phoneticPr fontId="8" type="noConversion"/>
  </si>
  <si>
    <t xml:space="preserve"> * 예금이자(잡수입)</t>
    <phoneticPr fontId="8" type="noConversion"/>
  </si>
  <si>
    <t xml:space="preserve"> &lt;???이월금&gt;</t>
    <phoneticPr fontId="8" type="noConversion"/>
  </si>
  <si>
    <t>2018년
2차추경예산
(A)
(단위:천원)</t>
    <phoneticPr fontId="8" type="noConversion"/>
  </si>
  <si>
    <t>&lt;2018년도 2차추경 예산 세입내역&gt;</t>
    <phoneticPr fontId="8" type="noConversion"/>
  </si>
  <si>
    <t>&lt;2018년도 2차추경 예산 세출내역&gt;</t>
    <phoneticPr fontId="8" type="noConversion"/>
  </si>
  <si>
    <t>2018년
1차추경예산액(A)
(단위:천원)</t>
    <phoneticPr fontId="8" type="noConversion"/>
  </si>
  <si>
    <t>2018년 2차추경 예산액(B)         (단위:천원)</t>
    <phoneticPr fontId="8" type="noConversion"/>
  </si>
  <si>
    <t>제수당</t>
    <phoneticPr fontId="8" type="noConversion"/>
  </si>
  <si>
    <t>일용잡급</t>
    <phoneticPr fontId="8" type="noConversion"/>
  </si>
  <si>
    <t>연 료 비</t>
    <phoneticPr fontId="8" type="noConversion"/>
  </si>
  <si>
    <t>※ 연료비</t>
    <phoneticPr fontId="8" type="noConversion"/>
  </si>
  <si>
    <t>1.난방연료비</t>
    <phoneticPr fontId="8" type="noConversion"/>
  </si>
  <si>
    <t>일반</t>
    <phoneticPr fontId="8" type="noConversion"/>
  </si>
  <si>
    <t>사업비</t>
    <phoneticPr fontId="8" type="noConversion"/>
  </si>
  <si>
    <t>○○사업비</t>
    <phoneticPr fontId="8" type="noConversion"/>
  </si>
  <si>
    <t>전출금</t>
    <phoneticPr fontId="8" type="noConversion"/>
  </si>
  <si>
    <t>전출금</t>
    <phoneticPr fontId="8" type="noConversion"/>
  </si>
  <si>
    <t>바다의별</t>
    <phoneticPr fontId="8" type="noConversion"/>
  </si>
  <si>
    <t>소계:</t>
    <phoneticPr fontId="8" type="noConversion"/>
  </si>
  <si>
    <t>하늘의별</t>
    <phoneticPr fontId="8" type="noConversion"/>
  </si>
  <si>
    <t>직업재활</t>
    <phoneticPr fontId="8" type="noConversion"/>
  </si>
  <si>
    <t>잡지출</t>
    <phoneticPr fontId="8" type="noConversion"/>
  </si>
  <si>
    <t>※ 잡지출</t>
    <phoneticPr fontId="8" type="noConversion"/>
  </si>
  <si>
    <t>과년도</t>
    <phoneticPr fontId="8" type="noConversion"/>
  </si>
  <si>
    <t>지출</t>
    <phoneticPr fontId="8" type="noConversion"/>
  </si>
  <si>
    <t>상환금</t>
    <phoneticPr fontId="8" type="noConversion"/>
  </si>
  <si>
    <t>부채</t>
    <phoneticPr fontId="8" type="noConversion"/>
  </si>
  <si>
    <t>상환금</t>
    <phoneticPr fontId="8" type="noConversion"/>
  </si>
  <si>
    <t>원금</t>
    <phoneticPr fontId="8" type="noConversion"/>
  </si>
  <si>
    <t>지급금</t>
    <phoneticPr fontId="8" type="noConversion"/>
  </si>
  <si>
    <t>및</t>
    <phoneticPr fontId="8" type="noConversion"/>
  </si>
  <si>
    <t>반환금</t>
    <phoneticPr fontId="8" type="noConversion"/>
  </si>
  <si>
    <t>※ 반환금</t>
    <phoneticPr fontId="8" type="noConversion"/>
  </si>
  <si>
    <t>1.</t>
    <phoneticPr fontId="8" type="noConversion"/>
  </si>
  <si>
    <t>※ 원금상환금</t>
    <phoneticPr fontId="8" type="noConversion"/>
  </si>
  <si>
    <t>※ 이자지급금</t>
    <phoneticPr fontId="8" type="noConversion"/>
  </si>
  <si>
    <t>과년도지출</t>
    <phoneticPr fontId="8" type="noConversion"/>
  </si>
  <si>
    <t>※ 과년도지출</t>
    <phoneticPr fontId="8" type="noConversion"/>
  </si>
  <si>
    <t>※ 바다의별 전출금</t>
    <phoneticPr fontId="8" type="noConversion"/>
  </si>
  <si>
    <t>※ 하늘의별 전출금</t>
    <phoneticPr fontId="8" type="noConversion"/>
  </si>
  <si>
    <t>※ 직업재활센터 전출금</t>
    <phoneticPr fontId="8" type="noConversion"/>
  </si>
  <si>
    <t>※ ○○ 전출금</t>
    <phoneticPr fontId="8" type="noConversion"/>
  </si>
  <si>
    <t>○○시설</t>
    <phoneticPr fontId="8" type="noConversion"/>
  </si>
  <si>
    <t>계</t>
    <phoneticPr fontId="8" type="noConversion"/>
  </si>
  <si>
    <t>※ 시설전출금</t>
    <phoneticPr fontId="8" type="noConversion"/>
  </si>
  <si>
    <t>(후원금)</t>
    <phoneticPr fontId="8" type="noConversion"/>
  </si>
  <si>
    <t>전출금(후)</t>
    <phoneticPr fontId="8" type="noConversion"/>
  </si>
  <si>
    <t>※ 시설전출금(후원금)</t>
    <phoneticPr fontId="8" type="noConversion"/>
  </si>
  <si>
    <t>※ 바다의별 전출금(후원금)</t>
    <phoneticPr fontId="8" type="noConversion"/>
  </si>
  <si>
    <t>※ 하늘의별 전출금(후원금)</t>
    <phoneticPr fontId="8" type="noConversion"/>
  </si>
  <si>
    <t>※ 직업재활센터 전출금(후원금)</t>
    <phoneticPr fontId="8" type="noConversion"/>
  </si>
  <si>
    <t>※ ○○ 전출금(후원금)</t>
    <phoneticPr fontId="8" type="noConversion"/>
  </si>
  <si>
    <t>※ 급여</t>
    <phoneticPr fontId="8" type="noConversion"/>
  </si>
  <si>
    <t xml:space="preserve"> * 임종흔(사무국장)</t>
    <phoneticPr fontId="8" type="noConversion"/>
  </si>
  <si>
    <t>=</t>
    <phoneticPr fontId="8" type="noConversion"/>
  </si>
  <si>
    <t>원</t>
    <phoneticPr fontId="8" type="noConversion"/>
  </si>
  <si>
    <t xml:space="preserve"> * 임현자(상담원)</t>
    <phoneticPr fontId="8" type="noConversion"/>
  </si>
  <si>
    <t xml:space="preserve"> * 여운암(사무국장)</t>
    <phoneticPr fontId="8" type="noConversion"/>
  </si>
  <si>
    <t xml:space="preserve"> * 김성일(기획행정)</t>
    <phoneticPr fontId="8" type="noConversion"/>
  </si>
  <si>
    <t xml:space="preserve"> * 배병우(후원자원)</t>
    <phoneticPr fontId="8" type="noConversion"/>
  </si>
  <si>
    <t xml:space="preserve"> * 우현구(건축시설)</t>
    <phoneticPr fontId="8" type="noConversion"/>
  </si>
  <si>
    <t>전입</t>
    <phoneticPr fontId="8" type="noConversion"/>
  </si>
  <si>
    <t>후원</t>
    <phoneticPr fontId="8" type="noConversion"/>
  </si>
  <si>
    <t>보조금</t>
    <phoneticPr fontId="8" type="noConversion"/>
  </si>
  <si>
    <t>2. 고속도로통행료(하이패스 충전)</t>
    <phoneticPr fontId="8" type="noConversion"/>
  </si>
  <si>
    <t>3. 법인산하시설 외부감사 수수료</t>
    <phoneticPr fontId="8" type="noConversion"/>
  </si>
  <si>
    <t>4. 세무조정 세무사 지급수수료</t>
    <phoneticPr fontId="8" type="noConversion"/>
  </si>
  <si>
    <t>6. CMS수수료,보증보험료,이용료</t>
    <phoneticPr fontId="8" type="noConversion"/>
  </si>
  <si>
    <t>5. 공인인증서, 퇴직연금 수수료 등 기타 수수료</t>
    <phoneticPr fontId="8" type="noConversion"/>
  </si>
  <si>
    <t>* 전화료(인터넷 등 포함)</t>
    <phoneticPr fontId="8" type="noConversion"/>
  </si>
  <si>
    <t>* 면허세, 등록세, 재산세 등</t>
    <phoneticPr fontId="8" type="noConversion"/>
  </si>
  <si>
    <t>* .보험료 및 세금</t>
    <phoneticPr fontId="8" type="noConversion"/>
  </si>
  <si>
    <t>* 용인 하늘의 별 상수도 배관공사</t>
    <phoneticPr fontId="8" type="noConversion"/>
  </si>
  <si>
    <t>○○사업비</t>
    <phoneticPr fontId="8" type="noConversion"/>
  </si>
  <si>
    <t>1.○○사업비</t>
    <phoneticPr fontId="8" type="noConversion"/>
  </si>
  <si>
    <t>※ ○○사업비</t>
    <phoneticPr fontId="8" type="noConversion"/>
  </si>
  <si>
    <t>2.○○사업비</t>
    <phoneticPr fontId="8" type="noConversion"/>
  </si>
  <si>
    <t>전출금</t>
    <phoneticPr fontId="8" type="noConversion"/>
  </si>
  <si>
    <t>후원</t>
    <phoneticPr fontId="8" type="noConversion"/>
  </si>
  <si>
    <t>전입</t>
    <phoneticPr fontId="8" type="noConversion"/>
  </si>
  <si>
    <t>잡수</t>
    <phoneticPr fontId="8" type="noConversion"/>
  </si>
  <si>
    <t>* 고용장려금 지급</t>
    <phoneticPr fontId="8" type="noConversion"/>
  </si>
  <si>
    <t>* 행정심판 변호사 수임료</t>
    <phoneticPr fontId="8" type="noConversion"/>
  </si>
  <si>
    <t>전입</t>
    <phoneticPr fontId="8" type="noConversion"/>
  </si>
  <si>
    <t>2. 이사회 참석수당</t>
    <phoneticPr fontId="8" type="noConversion"/>
  </si>
  <si>
    <t>※ 일용잡급</t>
    <phoneticPr fontId="8" type="noConversion"/>
  </si>
  <si>
    <t>1. ???</t>
    <phoneticPr fontId="8" type="noConversion"/>
  </si>
  <si>
    <t>다른회계
전입금</t>
    <phoneticPr fontId="8" type="noConversion"/>
  </si>
  <si>
    <t>원</t>
    <phoneticPr fontId="8" type="noConversion"/>
  </si>
  <si>
    <t>원</t>
    <phoneticPr fontId="8" type="noConversion"/>
  </si>
  <si>
    <t>전입</t>
    <phoneticPr fontId="8" type="noConversion"/>
  </si>
  <si>
    <t xml:space="preserve">  *의료비 지정후원금</t>
    <phoneticPr fontId="8" type="noConversion"/>
  </si>
  <si>
    <t xml:space="preserve">  *우진종합건설/최태윤 공사비 지급액 환급(복지부감사)</t>
    <phoneticPr fontId="8" type="noConversion"/>
  </si>
  <si>
    <t xml:space="preserve"> *마리아의 아들 수도회(운영주체) 지원금</t>
    <phoneticPr fontId="8" type="noConversion"/>
  </si>
  <si>
    <t xml:space="preserve">  * 고용장려금</t>
    <phoneticPr fontId="8" type="noConversion"/>
  </si>
  <si>
    <t xml:space="preserve">  * 기타잡수입</t>
    <phoneticPr fontId="8" type="noConversion"/>
  </si>
  <si>
    <t>전입</t>
    <phoneticPr fontId="8" type="noConversion"/>
  </si>
  <si>
    <t>잡지출</t>
    <phoneticPr fontId="8" type="noConversion"/>
  </si>
  <si>
    <t>예비비</t>
    <phoneticPr fontId="8" type="noConversion"/>
  </si>
  <si>
    <t xml:space="preserve"> * 잡수입 이월금</t>
    <phoneticPr fontId="8" type="noConversion"/>
  </si>
  <si>
    <t>잡수</t>
    <phoneticPr fontId="8" type="noConversion"/>
  </si>
  <si>
    <t>원</t>
    <phoneticPr fontId="8" type="noConversion"/>
  </si>
  <si>
    <t>기타</t>
    <phoneticPr fontId="8" type="noConversion"/>
  </si>
  <si>
    <t>후원</t>
    <phoneticPr fontId="8" type="noConversion"/>
  </si>
  <si>
    <t xml:space="preserve"> * 후원금 이월금</t>
    <phoneticPr fontId="8" type="noConversion"/>
  </si>
  <si>
    <t>재산수입</t>
    <phoneticPr fontId="27" type="noConversion"/>
  </si>
  <si>
    <t>기본재산수입</t>
    <phoneticPr fontId="27" type="noConversion"/>
  </si>
  <si>
    <t>2018년
2차추경예산</t>
    <phoneticPr fontId="27" type="noConversion"/>
  </si>
  <si>
    <t>다른회계 전입금</t>
    <phoneticPr fontId="27" type="noConversion"/>
  </si>
  <si>
    <t>전   출   금</t>
    <phoneticPr fontId="27" type="noConversion"/>
  </si>
  <si>
    <t>전출금(후원금)</t>
    <phoneticPr fontId="27" type="noConversion"/>
  </si>
  <si>
    <t>전출금</t>
    <phoneticPr fontId="27" type="noConversion"/>
  </si>
  <si>
    <t>잡   지   출</t>
    <phoneticPr fontId="27" type="noConversion"/>
  </si>
  <si>
    <t>예   비   비</t>
    <phoneticPr fontId="27" type="noConversion"/>
  </si>
  <si>
    <t>예      비      비</t>
    <phoneticPr fontId="27" type="noConversion"/>
  </si>
  <si>
    <t>□ 2018년도 2차추경 예산 세 입 · 세 출 총  괄  표</t>
    <phoneticPr fontId="27" type="noConversion"/>
  </si>
</sst>
</file>

<file path=xl/styles.xml><?xml version="1.0" encoding="utf-8"?>
<styleSheet xmlns="http://schemas.openxmlformats.org/spreadsheetml/2006/main">
  <numFmts count="12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5" formatCode="0.000%"/>
    <numFmt numFmtId="191" formatCode="#,##0_ ;[Red]\-#,##0\ "/>
    <numFmt numFmtId="192" formatCode="#,##0&quot;월&quot;;&quot;△&quot;#,##0"/>
  </numFmts>
  <fonts count="48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u/>
      <sz val="10"/>
      <color theme="1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 applyFill="0" applyAlignment="0">
      <alignment vertical="center"/>
    </xf>
    <xf numFmtId="9" fontId="7" fillId="0" borderId="0" applyFont="0" applyFill="0" applyAlignment="0" applyProtection="0">
      <alignment vertical="center"/>
    </xf>
    <xf numFmtId="41" fontId="7" fillId="0" borderId="0" applyFont="0" applyFill="0" applyAlignment="0" applyProtection="0">
      <alignment vertical="center"/>
    </xf>
    <xf numFmtId="0" fontId="7" fillId="0" borderId="0" applyFill="0" applyAlignment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524">
    <xf numFmtId="0" fontId="0" fillId="0" borderId="0" xfId="0" applyFill="1" applyAlignment="1">
      <alignment vertical="center"/>
    </xf>
    <xf numFmtId="0" fontId="9" fillId="0" borderId="0" xfId="3" applyFont="1" applyFill="1" applyAlignment="1">
      <alignment vertical="center"/>
    </xf>
    <xf numFmtId="176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horizontal="center" vertical="center" wrapText="1"/>
    </xf>
    <xf numFmtId="41" fontId="9" fillId="0" borderId="0" xfId="2" applyFont="1" applyFill="1" applyAlignment="1">
      <alignment horizontal="center" vertical="center"/>
    </xf>
    <xf numFmtId="178" fontId="9" fillId="0" borderId="0" xfId="3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9" fontId="9" fillId="0" borderId="0" xfId="3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176" fontId="11" fillId="0" borderId="0" xfId="3" applyNumberFormat="1" applyFont="1" applyFill="1" applyAlignment="1">
      <alignment vertical="center"/>
    </xf>
    <xf numFmtId="38" fontId="9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9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4" fillId="0" borderId="16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9" fontId="15" fillId="0" borderId="3" xfId="3" applyNumberFormat="1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vertical="center"/>
    </xf>
    <xf numFmtId="176" fontId="17" fillId="0" borderId="22" xfId="3" applyNumberFormat="1" applyFont="1" applyFill="1" applyBorder="1" applyAlignment="1">
      <alignment horizontal="center" vertical="center"/>
    </xf>
    <xf numFmtId="176" fontId="17" fillId="0" borderId="24" xfId="3" applyNumberFormat="1" applyFont="1" applyFill="1" applyBorder="1" applyAlignment="1">
      <alignment vertical="center"/>
    </xf>
    <xf numFmtId="9" fontId="14" fillId="0" borderId="27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78" fontId="14" fillId="0" borderId="1" xfId="3" applyNumberFormat="1" applyFont="1" applyFill="1" applyBorder="1" applyAlignment="1">
      <alignment vertical="center"/>
    </xf>
    <xf numFmtId="177" fontId="14" fillId="0" borderId="1" xfId="3" applyNumberFormat="1" applyFont="1" applyFill="1" applyBorder="1" applyAlignment="1">
      <alignment vertical="center"/>
    </xf>
    <xf numFmtId="9" fontId="14" fillId="0" borderId="1" xfId="3" applyNumberFormat="1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4" fillId="0" borderId="32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178" fontId="14" fillId="0" borderId="27" xfId="3" applyNumberFormat="1" applyFont="1" applyFill="1" applyBorder="1" applyAlignment="1">
      <alignment vertical="center"/>
    </xf>
    <xf numFmtId="177" fontId="14" fillId="0" borderId="2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0" fontId="14" fillId="0" borderId="33" xfId="3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41" fontId="14" fillId="0" borderId="0" xfId="2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32" xfId="3" applyFont="1" applyFill="1" applyBorder="1" applyAlignment="1">
      <alignment vertical="center" wrapText="1"/>
    </xf>
    <xf numFmtId="178" fontId="14" fillId="0" borderId="11" xfId="3" applyNumberFormat="1" applyFont="1" applyFill="1" applyBorder="1" applyAlignment="1">
      <alignment vertical="center"/>
    </xf>
    <xf numFmtId="177" fontId="14" fillId="0" borderId="11" xfId="3" applyNumberFormat="1" applyFont="1" applyFill="1" applyBorder="1" applyAlignment="1">
      <alignment vertical="center"/>
    </xf>
    <xf numFmtId="0" fontId="14" fillId="0" borderId="37" xfId="3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176" fontId="14" fillId="0" borderId="38" xfId="3" applyNumberFormat="1" applyFont="1" applyFill="1" applyBorder="1" applyAlignment="1">
      <alignment vertical="center"/>
    </xf>
    <xf numFmtId="0" fontId="14" fillId="0" borderId="33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center" vertical="center"/>
    </xf>
    <xf numFmtId="9" fontId="14" fillId="0" borderId="27" xfId="1" applyFont="1" applyFill="1" applyBorder="1" applyAlignment="1">
      <alignment horizontal="center" vertical="center"/>
    </xf>
    <xf numFmtId="0" fontId="14" fillId="0" borderId="35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6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9" fontId="14" fillId="0" borderId="0" xfId="1" applyFont="1" applyFill="1" applyBorder="1" applyAlignment="1">
      <alignment horizontal="center" vertical="center"/>
    </xf>
    <xf numFmtId="10" fontId="14" fillId="0" borderId="0" xfId="1" applyNumberFormat="1" applyFont="1" applyFill="1" applyBorder="1" applyAlignment="1">
      <alignment horizontal="center" vertical="center"/>
    </xf>
    <xf numFmtId="180" fontId="14" fillId="0" borderId="0" xfId="2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4" fillId="0" borderId="27" xfId="3" applyFont="1" applyFill="1" applyBorder="1" applyAlignment="1">
      <alignment vertical="center" wrapText="1"/>
    </xf>
    <xf numFmtId="0" fontId="14" fillId="0" borderId="11" xfId="3" applyFont="1" applyFill="1" applyBorder="1" applyAlignment="1">
      <alignment vertical="center" wrapText="1"/>
    </xf>
    <xf numFmtId="9" fontId="14" fillId="0" borderId="11" xfId="1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4" fillId="0" borderId="27" xfId="3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4" fillId="0" borderId="26" xfId="3" applyFont="1" applyFill="1" applyBorder="1" applyAlignment="1">
      <alignment horizontal="center" vertical="center"/>
    </xf>
    <xf numFmtId="0" fontId="16" fillId="0" borderId="40" xfId="3" applyFont="1" applyFill="1" applyBorder="1" applyAlignment="1">
      <alignment vertical="center"/>
    </xf>
    <xf numFmtId="0" fontId="14" fillId="0" borderId="2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vertical="center" wrapText="1"/>
    </xf>
    <xf numFmtId="0" fontId="14" fillId="0" borderId="7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vertical="center"/>
    </xf>
    <xf numFmtId="177" fontId="14" fillId="0" borderId="7" xfId="3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176" fontId="14" fillId="0" borderId="13" xfId="3" applyNumberFormat="1" applyFont="1" applyFill="1" applyBorder="1" applyAlignment="1">
      <alignment horizontal="center" vertical="center"/>
    </xf>
    <xf numFmtId="38" fontId="14" fillId="0" borderId="13" xfId="3" applyNumberFormat="1" applyFont="1" applyFill="1" applyBorder="1" applyAlignment="1">
      <alignment vertical="center"/>
    </xf>
    <xf numFmtId="9" fontId="14" fillId="0" borderId="3" xfId="1" applyFont="1" applyFill="1" applyBorder="1" applyAlignment="1">
      <alignment horizontal="center" vertical="center"/>
    </xf>
    <xf numFmtId="38" fontId="14" fillId="0" borderId="27" xfId="3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vertical="center"/>
    </xf>
    <xf numFmtId="38" fontId="14" fillId="0" borderId="11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38" fontId="18" fillId="0" borderId="27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6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9" fontId="14" fillId="0" borderId="1" xfId="1" applyFont="1" applyFill="1" applyBorder="1" applyAlignment="1">
      <alignment horizontal="center" vertical="center"/>
    </xf>
    <xf numFmtId="0" fontId="25" fillId="0" borderId="1" xfId="3" applyFont="1" applyFill="1" applyBorder="1" applyAlignment="1">
      <alignment horizontal="center" vertical="center" wrapText="1"/>
    </xf>
    <xf numFmtId="38" fontId="25" fillId="0" borderId="1" xfId="3" applyNumberFormat="1" applyFont="1" applyFill="1" applyBorder="1" applyAlignment="1">
      <alignment vertical="center"/>
    </xf>
    <xf numFmtId="0" fontId="14" fillId="0" borderId="36" xfId="0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38" fontId="14" fillId="0" borderId="14" xfId="3" applyNumberFormat="1" applyFont="1" applyFill="1" applyBorder="1" applyAlignment="1">
      <alignment vertical="center"/>
    </xf>
    <xf numFmtId="38" fontId="14" fillId="0" borderId="30" xfId="3" applyNumberFormat="1" applyFont="1" applyFill="1" applyBorder="1" applyAlignment="1">
      <alignment vertical="center"/>
    </xf>
    <xf numFmtId="38" fontId="14" fillId="0" borderId="0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176" fontId="25" fillId="0" borderId="0" xfId="3" applyNumberFormat="1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horizontal="right" vertical="center"/>
    </xf>
    <xf numFmtId="176" fontId="25" fillId="0" borderId="5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9" fontId="14" fillId="0" borderId="7" xfId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0" fontId="19" fillId="0" borderId="30" xfId="3" applyFont="1" applyFill="1" applyBorder="1" applyAlignment="1">
      <alignment vertical="center"/>
    </xf>
    <xf numFmtId="0" fontId="14" fillId="0" borderId="40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horizontal="right"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2" xfId="3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horizontal="center" vertical="center" wrapText="1"/>
    </xf>
    <xf numFmtId="178" fontId="15" fillId="0" borderId="3" xfId="3" applyNumberFormat="1" applyFont="1" applyFill="1" applyBorder="1" applyAlignment="1">
      <alignment horizontal="center" vertical="center" wrapText="1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38" fontId="14" fillId="0" borderId="33" xfId="3" applyNumberFormat="1" applyFont="1" applyFill="1" applyBorder="1" applyAlignment="1">
      <alignment vertical="center"/>
    </xf>
    <xf numFmtId="38" fontId="14" fillId="0" borderId="35" xfId="3" applyNumberFormat="1" applyFont="1" applyFill="1" applyBorder="1" applyAlignment="1">
      <alignment vertical="center"/>
    </xf>
    <xf numFmtId="38" fontId="14" fillId="0" borderId="34" xfId="3" applyNumberFormat="1" applyFont="1" applyFill="1" applyBorder="1" applyAlignment="1">
      <alignment vertical="center"/>
    </xf>
    <xf numFmtId="3" fontId="24" fillId="0" borderId="33" xfId="0" applyNumberFormat="1" applyFont="1" applyFill="1" applyBorder="1" applyAlignment="1">
      <alignment vertical="center"/>
    </xf>
    <xf numFmtId="3" fontId="24" fillId="0" borderId="35" xfId="0" applyNumberFormat="1" applyFont="1" applyFill="1" applyBorder="1" applyAlignment="1">
      <alignment vertical="center"/>
    </xf>
    <xf numFmtId="38" fontId="14" fillId="0" borderId="37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9" fontId="14" fillId="0" borderId="13" xfId="1" applyFont="1" applyFill="1" applyBorder="1" applyAlignment="1">
      <alignment horizontal="center" vertical="center"/>
    </xf>
    <xf numFmtId="0" fontId="14" fillId="0" borderId="20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0" fontId="16" fillId="0" borderId="52" xfId="3" applyFont="1" applyFill="1" applyBorder="1" applyAlignment="1">
      <alignment vertical="center"/>
    </xf>
    <xf numFmtId="176" fontId="16" fillId="0" borderId="52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16" fillId="0" borderId="52" xfId="3" applyNumberFormat="1" applyFont="1" applyFill="1" applyBorder="1" applyAlignment="1">
      <alignment horizontal="right" vertical="center"/>
    </xf>
    <xf numFmtId="9" fontId="9" fillId="0" borderId="0" xfId="1" applyFont="1" applyFill="1" applyBorder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6" fillId="0" borderId="52" xfId="3" applyFont="1" applyFill="1" applyBorder="1" applyAlignment="1">
      <alignment horizontal="center" vertical="center"/>
    </xf>
    <xf numFmtId="38" fontId="23" fillId="0" borderId="1" xfId="3" applyNumberFormat="1" applyFont="1" applyFill="1" applyBorder="1" applyAlignment="1">
      <alignment vertical="center"/>
    </xf>
    <xf numFmtId="9" fontId="23" fillId="0" borderId="1" xfId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0" fontId="5" fillId="0" borderId="0" xfId="6">
      <alignment vertical="center"/>
    </xf>
    <xf numFmtId="0" fontId="26" fillId="0" borderId="0" xfId="6" applyFont="1">
      <alignment vertical="center"/>
    </xf>
    <xf numFmtId="0" fontId="28" fillId="0" borderId="0" xfId="6" applyFont="1" applyAlignment="1">
      <alignment horizontal="right"/>
    </xf>
    <xf numFmtId="0" fontId="5" fillId="0" borderId="20" xfId="6" applyBorder="1" applyAlignment="1">
      <alignment horizontal="center" vertical="center"/>
    </xf>
    <xf numFmtId="41" fontId="0" fillId="0" borderId="20" xfId="7" applyFont="1" applyBorder="1">
      <alignment vertical="center"/>
    </xf>
    <xf numFmtId="182" fontId="0" fillId="0" borderId="40" xfId="7" applyNumberFormat="1" applyFont="1" applyBorder="1">
      <alignment vertical="center"/>
    </xf>
    <xf numFmtId="182" fontId="0" fillId="0" borderId="18" xfId="7" applyNumberFormat="1" applyFont="1" applyBorder="1">
      <alignment vertical="center"/>
    </xf>
    <xf numFmtId="0" fontId="5" fillId="0" borderId="3" xfId="6" applyBorder="1" applyAlignment="1">
      <alignment horizontal="center" vertical="center"/>
    </xf>
    <xf numFmtId="41" fontId="0" fillId="0" borderId="3" xfId="7" applyFont="1" applyBorder="1">
      <alignment vertical="center"/>
    </xf>
    <xf numFmtId="182" fontId="0" fillId="0" borderId="4" xfId="7" applyNumberFormat="1" applyFont="1" applyBorder="1">
      <alignment vertical="center"/>
    </xf>
    <xf numFmtId="176" fontId="14" fillId="0" borderId="14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 wrapText="1"/>
    </xf>
    <xf numFmtId="9" fontId="14" fillId="0" borderId="11" xfId="3" applyNumberFormat="1" applyFont="1" applyFill="1" applyBorder="1" applyAlignment="1">
      <alignment horizontal="center" vertical="center"/>
    </xf>
    <xf numFmtId="0" fontId="20" fillId="0" borderId="40" xfId="3" applyFont="1" applyFill="1" applyBorder="1" applyAlignment="1">
      <alignment vertical="center"/>
    </xf>
    <xf numFmtId="0" fontId="21" fillId="0" borderId="52" xfId="3" applyFont="1" applyFill="1" applyBorder="1" applyAlignment="1">
      <alignment vertical="center"/>
    </xf>
    <xf numFmtId="176" fontId="21" fillId="0" borderId="52" xfId="3" applyNumberFormat="1" applyFont="1" applyFill="1" applyBorder="1" applyAlignment="1">
      <alignment vertical="center"/>
    </xf>
    <xf numFmtId="176" fontId="20" fillId="0" borderId="52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left" vertical="center"/>
    </xf>
    <xf numFmtId="41" fontId="14" fillId="0" borderId="0" xfId="2" applyNumberFormat="1" applyFont="1" applyFill="1" applyBorder="1" applyAlignment="1">
      <alignment vertical="center"/>
    </xf>
    <xf numFmtId="178" fontId="25" fillId="0" borderId="0" xfId="0" applyNumberFormat="1" applyFont="1" applyBorder="1">
      <alignment vertical="center"/>
    </xf>
    <xf numFmtId="42" fontId="14" fillId="0" borderId="14" xfId="3" applyNumberFormat="1" applyFont="1" applyFill="1" applyBorder="1" applyAlignment="1">
      <alignment horizontal="center" vertical="center"/>
    </xf>
    <xf numFmtId="178" fontId="14" fillId="0" borderId="14" xfId="3" applyNumberFormat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horizontal="center" vertical="center"/>
    </xf>
    <xf numFmtId="178" fontId="22" fillId="0" borderId="14" xfId="0" applyNumberFormat="1" applyFont="1" applyBorder="1">
      <alignment vertical="center"/>
    </xf>
    <xf numFmtId="178" fontId="19" fillId="0" borderId="1" xfId="3" applyNumberFormat="1" applyFont="1" applyFill="1" applyBorder="1" applyAlignment="1">
      <alignment vertical="center"/>
    </xf>
    <xf numFmtId="177" fontId="19" fillId="0" borderId="1" xfId="3" applyNumberFormat="1" applyFont="1" applyFill="1" applyBorder="1" applyAlignment="1">
      <alignment vertical="center"/>
    </xf>
    <xf numFmtId="9" fontId="19" fillId="0" borderId="1" xfId="3" applyNumberFormat="1" applyFont="1" applyFill="1" applyBorder="1" applyAlignment="1">
      <alignment horizontal="center" vertical="center"/>
    </xf>
    <xf numFmtId="178" fontId="30" fillId="0" borderId="20" xfId="3" applyNumberFormat="1" applyFont="1" applyFill="1" applyBorder="1" applyAlignment="1">
      <alignment vertical="center"/>
    </xf>
    <xf numFmtId="177" fontId="30" fillId="0" borderId="20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178" fontId="17" fillId="0" borderId="23" xfId="3" applyNumberFormat="1" applyFont="1" applyFill="1" applyBorder="1" applyAlignment="1">
      <alignment vertical="center"/>
    </xf>
    <xf numFmtId="9" fontId="17" fillId="0" borderId="23" xfId="3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178" fontId="19" fillId="0" borderId="11" xfId="3" applyNumberFormat="1" applyFont="1" applyFill="1" applyBorder="1" applyAlignment="1">
      <alignment vertical="center"/>
    </xf>
    <xf numFmtId="178" fontId="23" fillId="0" borderId="11" xfId="3" applyNumberFormat="1" applyFont="1" applyFill="1" applyBorder="1" applyAlignment="1">
      <alignment vertical="center"/>
    </xf>
    <xf numFmtId="177" fontId="19" fillId="0" borderId="11" xfId="3" applyNumberFormat="1" applyFont="1" applyFill="1" applyBorder="1" applyAlignment="1">
      <alignment vertical="center"/>
    </xf>
    <xf numFmtId="9" fontId="19" fillId="0" borderId="11" xfId="3" applyNumberFormat="1" applyFont="1" applyFill="1" applyBorder="1" applyAlignment="1">
      <alignment horizontal="center" vertical="center"/>
    </xf>
    <xf numFmtId="0" fontId="17" fillId="0" borderId="35" xfId="3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31" fillId="0" borderId="52" xfId="3" applyNumberFormat="1" applyFont="1" applyFill="1" applyBorder="1" applyAlignment="1">
      <alignment vertical="center"/>
    </xf>
    <xf numFmtId="176" fontId="31" fillId="0" borderId="52" xfId="3" applyNumberFormat="1" applyFont="1" applyFill="1" applyBorder="1" applyAlignment="1">
      <alignment horizontal="right" vertical="center"/>
    </xf>
    <xf numFmtId="176" fontId="31" fillId="0" borderId="14" xfId="3" applyNumberFormat="1" applyFont="1" applyFill="1" applyBorder="1" applyAlignment="1">
      <alignment horizontal="right" vertical="center"/>
    </xf>
    <xf numFmtId="178" fontId="23" fillId="0" borderId="1" xfId="3" applyNumberFormat="1" applyFont="1" applyFill="1" applyBorder="1" applyAlignment="1">
      <alignment vertical="center"/>
    </xf>
    <xf numFmtId="42" fontId="14" fillId="0" borderId="30" xfId="3" applyNumberFormat="1" applyFont="1" applyFill="1" applyBorder="1" applyAlignment="1">
      <alignment horizontal="left" vertical="center"/>
    </xf>
    <xf numFmtId="176" fontId="14" fillId="0" borderId="30" xfId="3" applyNumberFormat="1" applyFont="1" applyFill="1" applyBorder="1" applyAlignment="1">
      <alignment horizontal="left" vertical="center"/>
    </xf>
    <xf numFmtId="176" fontId="14" fillId="0" borderId="30" xfId="3" applyNumberFormat="1" applyFont="1" applyFill="1" applyBorder="1" applyAlignment="1">
      <alignment horizontal="center" vertical="center"/>
    </xf>
    <xf numFmtId="178" fontId="32" fillId="0" borderId="20" xfId="3" applyNumberFormat="1" applyFont="1" applyFill="1" applyBorder="1" applyAlignment="1">
      <alignment vertical="center"/>
    </xf>
    <xf numFmtId="177" fontId="32" fillId="0" borderId="20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3" fillId="0" borderId="40" xfId="3" applyFont="1" applyFill="1" applyBorder="1" applyAlignment="1">
      <alignment vertical="center"/>
    </xf>
    <xf numFmtId="176" fontId="33" fillId="0" borderId="52" xfId="3" applyNumberFormat="1" applyFont="1" applyFill="1" applyBorder="1" applyAlignment="1">
      <alignment vertical="center"/>
    </xf>
    <xf numFmtId="0" fontId="33" fillId="0" borderId="52" xfId="3" applyFont="1" applyFill="1" applyBorder="1" applyAlignment="1">
      <alignment horizontal="center" vertical="center"/>
    </xf>
    <xf numFmtId="0" fontId="33" fillId="0" borderId="52" xfId="3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horizontal="right" vertical="center"/>
    </xf>
    <xf numFmtId="0" fontId="32" fillId="0" borderId="0" xfId="3" applyFont="1" applyFill="1" applyBorder="1" applyAlignment="1">
      <alignment vertical="center" wrapText="1"/>
    </xf>
    <xf numFmtId="178" fontId="32" fillId="0" borderId="0" xfId="3" applyNumberFormat="1" applyFont="1" applyFill="1" applyBorder="1" applyAlignment="1">
      <alignment vertical="center"/>
    </xf>
    <xf numFmtId="177" fontId="32" fillId="0" borderId="0" xfId="3" applyNumberFormat="1" applyFont="1" applyFill="1" applyBorder="1" applyAlignment="1">
      <alignment vertical="center"/>
    </xf>
    <xf numFmtId="9" fontId="32" fillId="0" borderId="0" xfId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33" fillId="0" borderId="52" xfId="3" applyNumberFormat="1" applyFont="1" applyFill="1" applyBorder="1" applyAlignment="1">
      <alignment horizontal="right" vertical="center"/>
    </xf>
    <xf numFmtId="176" fontId="17" fillId="0" borderId="36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vertical="center"/>
    </xf>
    <xf numFmtId="176" fontId="31" fillId="0" borderId="53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vertical="center" wrapText="1"/>
    </xf>
    <xf numFmtId="0" fontId="32" fillId="0" borderId="53" xfId="3" applyFont="1" applyFill="1" applyBorder="1" applyAlignment="1">
      <alignment vertical="center" wrapText="1"/>
    </xf>
    <xf numFmtId="177" fontId="23" fillId="0" borderId="27" xfId="3" applyNumberFormat="1" applyFont="1" applyFill="1" applyBorder="1" applyAlignment="1">
      <alignment vertical="center"/>
    </xf>
    <xf numFmtId="9" fontId="23" fillId="0" borderId="27" xfId="1" applyFont="1" applyFill="1" applyBorder="1" applyAlignment="1">
      <alignment horizontal="center" vertical="center"/>
    </xf>
    <xf numFmtId="177" fontId="23" fillId="0" borderId="1" xfId="3" applyNumberFormat="1" applyFont="1" applyFill="1" applyBorder="1" applyAlignment="1">
      <alignment vertical="center"/>
    </xf>
    <xf numFmtId="176" fontId="16" fillId="0" borderId="52" xfId="3" applyNumberFormat="1" applyFont="1" applyFill="1" applyBorder="1" applyAlignment="1">
      <alignment vertical="center"/>
    </xf>
    <xf numFmtId="178" fontId="17" fillId="0" borderId="43" xfId="3" applyNumberFormat="1" applyFont="1" applyFill="1" applyBorder="1" applyAlignment="1">
      <alignment vertical="center"/>
    </xf>
    <xf numFmtId="0" fontId="3" fillId="0" borderId="20" xfId="6" applyFont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right" vertical="center"/>
    </xf>
    <xf numFmtId="9" fontId="14" fillId="0" borderId="1" xfId="1" applyNumberFormat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horizontal="center" vertical="center"/>
    </xf>
    <xf numFmtId="0" fontId="25" fillId="0" borderId="33" xfId="3" applyFont="1" applyFill="1" applyBorder="1" applyAlignment="1">
      <alignment vertical="center"/>
    </xf>
    <xf numFmtId="0" fontId="25" fillId="0" borderId="40" xfId="3" applyFont="1" applyFill="1" applyBorder="1" applyAlignment="1">
      <alignment vertical="center"/>
    </xf>
    <xf numFmtId="0" fontId="25" fillId="0" borderId="14" xfId="3" applyFont="1" applyFill="1" applyBorder="1" applyAlignment="1">
      <alignment vertical="center"/>
    </xf>
    <xf numFmtId="191" fontId="17" fillId="0" borderId="23" xfId="3" applyNumberFormat="1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horizontal="center" vertical="center"/>
    </xf>
    <xf numFmtId="176" fontId="25" fillId="0" borderId="30" xfId="3" applyNumberFormat="1" applyFont="1" applyFill="1" applyBorder="1" applyAlignment="1">
      <alignment vertical="center"/>
    </xf>
    <xf numFmtId="38" fontId="35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25" fillId="0" borderId="0" xfId="3" applyFont="1" applyFill="1" applyBorder="1" applyAlignment="1">
      <alignment horizontal="center" vertical="center"/>
    </xf>
    <xf numFmtId="41" fontId="25" fillId="0" borderId="0" xfId="2" applyFont="1" applyFill="1" applyBorder="1" applyAlignment="1">
      <alignment vertical="center"/>
    </xf>
    <xf numFmtId="176" fontId="23" fillId="0" borderId="5" xfId="3" applyNumberFormat="1" applyFont="1" applyFill="1" applyBorder="1" applyAlignment="1">
      <alignment vertical="center"/>
    </xf>
    <xf numFmtId="0" fontId="34" fillId="0" borderId="40" xfId="3" applyFont="1" applyFill="1" applyBorder="1" applyAlignment="1">
      <alignment vertical="center"/>
    </xf>
    <xf numFmtId="0" fontId="34" fillId="0" borderId="30" xfId="3" applyFont="1" applyFill="1" applyBorder="1" applyAlignment="1">
      <alignment vertical="center"/>
    </xf>
    <xf numFmtId="176" fontId="34" fillId="0" borderId="30" xfId="3" applyNumberFormat="1" applyFont="1" applyFill="1" applyBorder="1" applyAlignment="1">
      <alignment vertical="center"/>
    </xf>
    <xf numFmtId="176" fontId="34" fillId="0" borderId="52" xfId="3" applyNumberFormat="1" applyFont="1" applyFill="1" applyBorder="1" applyAlignment="1">
      <alignment vertical="center"/>
    </xf>
    <xf numFmtId="176" fontId="34" fillId="0" borderId="52" xfId="3" applyNumberFormat="1" applyFont="1" applyFill="1" applyBorder="1" applyAlignment="1">
      <alignment horizontal="right" vertical="center"/>
    </xf>
    <xf numFmtId="0" fontId="25" fillId="0" borderId="30" xfId="3" applyFont="1" applyFill="1" applyBorder="1" applyAlignment="1">
      <alignment vertical="center"/>
    </xf>
    <xf numFmtId="176" fontId="36" fillId="0" borderId="0" xfId="3" applyNumberFormat="1" applyFont="1" applyFill="1" applyBorder="1" applyAlignment="1">
      <alignment vertical="center"/>
    </xf>
    <xf numFmtId="0" fontId="36" fillId="0" borderId="0" xfId="3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vertical="center"/>
    </xf>
    <xf numFmtId="41" fontId="33" fillId="0" borderId="8" xfId="0" applyNumberFormat="1" applyFont="1" applyFill="1" applyBorder="1" applyAlignment="1">
      <alignment vertical="center"/>
    </xf>
    <xf numFmtId="38" fontId="33" fillId="0" borderId="8" xfId="3" applyNumberFormat="1" applyFont="1" applyFill="1" applyBorder="1" applyAlignment="1">
      <alignment vertical="center"/>
    </xf>
    <xf numFmtId="9" fontId="33" fillId="0" borderId="8" xfId="3" applyNumberFormat="1" applyFont="1" applyFill="1" applyBorder="1" applyAlignment="1">
      <alignment horizontal="center" vertical="center"/>
    </xf>
    <xf numFmtId="0" fontId="33" fillId="0" borderId="10" xfId="3" applyFont="1" applyFill="1" applyBorder="1" applyAlignment="1">
      <alignment vertical="center"/>
    </xf>
    <xf numFmtId="0" fontId="33" fillId="0" borderId="43" xfId="3" applyFont="1" applyFill="1" applyBorder="1" applyAlignment="1">
      <alignment vertical="center"/>
    </xf>
    <xf numFmtId="176" fontId="33" fillId="0" borderId="43" xfId="3" applyNumberFormat="1" applyFont="1" applyFill="1" applyBorder="1" applyAlignment="1">
      <alignment vertical="center"/>
    </xf>
    <xf numFmtId="176" fontId="33" fillId="0" borderId="44" xfId="3" applyNumberFormat="1" applyFont="1" applyFill="1" applyBorder="1" applyAlignment="1">
      <alignment vertical="center"/>
    </xf>
    <xf numFmtId="41" fontId="31" fillId="0" borderId="27" xfId="0" applyNumberFormat="1" applyFont="1" applyFill="1" applyBorder="1" applyAlignment="1">
      <alignment vertical="center"/>
    </xf>
    <xf numFmtId="38" fontId="31" fillId="0" borderId="27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0" fontId="37" fillId="0" borderId="20" xfId="3" applyFont="1" applyFill="1" applyBorder="1" applyAlignment="1">
      <alignment horizontal="center" vertical="center" wrapText="1"/>
    </xf>
    <xf numFmtId="176" fontId="37" fillId="0" borderId="20" xfId="0" applyNumberFormat="1" applyFont="1" applyFill="1" applyBorder="1" applyAlignment="1">
      <alignment vertical="center"/>
    </xf>
    <xf numFmtId="38" fontId="37" fillId="0" borderId="20" xfId="3" applyNumberFormat="1" applyFont="1" applyFill="1" applyBorder="1" applyAlignment="1">
      <alignment vertical="center"/>
    </xf>
    <xf numFmtId="9" fontId="37" fillId="0" borderId="20" xfId="1" applyFont="1" applyFill="1" applyBorder="1" applyAlignment="1">
      <alignment horizontal="center" vertical="center"/>
    </xf>
    <xf numFmtId="0" fontId="38" fillId="0" borderId="52" xfId="3" applyFont="1" applyFill="1" applyBorder="1" applyAlignment="1">
      <alignment vertical="center"/>
    </xf>
    <xf numFmtId="176" fontId="38" fillId="0" borderId="52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42" fontId="23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horizontal="center" vertical="center"/>
    </xf>
    <xf numFmtId="180" fontId="23" fillId="0" borderId="0" xfId="2" applyNumberFormat="1" applyFont="1" applyFill="1" applyBorder="1" applyAlignment="1">
      <alignment horizontal="center" vertical="center"/>
    </xf>
    <xf numFmtId="178" fontId="39" fillId="0" borderId="0" xfId="0" applyNumberFormat="1" applyFont="1" applyBorder="1">
      <alignment vertical="center"/>
    </xf>
    <xf numFmtId="0" fontId="23" fillId="0" borderId="0" xfId="3" applyFont="1" applyFill="1" applyBorder="1" applyAlignment="1">
      <alignment horizontal="center" vertical="center"/>
    </xf>
    <xf numFmtId="0" fontId="40" fillId="0" borderId="14" xfId="3" applyFont="1" applyFill="1" applyBorder="1" applyAlignment="1">
      <alignment vertical="center"/>
    </xf>
    <xf numFmtId="0" fontId="40" fillId="0" borderId="0" xfId="3" applyFont="1" applyFill="1" applyBorder="1" applyAlignment="1">
      <alignment vertical="center"/>
    </xf>
    <xf numFmtId="176" fontId="40" fillId="0" borderId="0" xfId="3" applyNumberFormat="1" applyFont="1" applyFill="1" applyBorder="1" applyAlignment="1">
      <alignment vertical="center"/>
    </xf>
    <xf numFmtId="176" fontId="40" fillId="0" borderId="52" xfId="3" applyNumberFormat="1" applyFont="1" applyFill="1" applyBorder="1" applyAlignment="1">
      <alignment vertical="center"/>
    </xf>
    <xf numFmtId="176" fontId="40" fillId="0" borderId="52" xfId="3" applyNumberFormat="1" applyFont="1" applyFill="1" applyBorder="1" applyAlignment="1">
      <alignment horizontal="right" vertical="center"/>
    </xf>
    <xf numFmtId="176" fontId="40" fillId="0" borderId="53" xfId="3" applyNumberFormat="1" applyFont="1" applyFill="1" applyBorder="1" applyAlignment="1">
      <alignment vertical="center"/>
    </xf>
    <xf numFmtId="0" fontId="23" fillId="0" borderId="30" xfId="3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0" fontId="41" fillId="0" borderId="0" xfId="3" applyFont="1" applyFill="1" applyBorder="1" applyAlignment="1">
      <alignment horizontal="center" vertical="center"/>
    </xf>
    <xf numFmtId="0" fontId="41" fillId="0" borderId="0" xfId="3" applyFont="1" applyFill="1" applyBorder="1" applyAlignment="1">
      <alignment vertical="center"/>
    </xf>
    <xf numFmtId="0" fontId="40" fillId="0" borderId="40" xfId="3" applyFont="1" applyFill="1" applyBorder="1" applyAlignment="1">
      <alignment vertical="center"/>
    </xf>
    <xf numFmtId="0" fontId="40" fillId="0" borderId="30" xfId="3" applyFont="1" applyFill="1" applyBorder="1" applyAlignment="1">
      <alignment vertical="center"/>
    </xf>
    <xf numFmtId="176" fontId="40" fillId="0" borderId="30" xfId="3" applyNumberFormat="1" applyFont="1" applyFill="1" applyBorder="1" applyAlignment="1">
      <alignment vertical="center"/>
    </xf>
    <xf numFmtId="0" fontId="23" fillId="0" borderId="35" xfId="3" applyFont="1" applyFill="1" applyBorder="1" applyAlignment="1">
      <alignment vertical="center"/>
    </xf>
    <xf numFmtId="176" fontId="23" fillId="0" borderId="14" xfId="3" applyNumberFormat="1" applyFont="1" applyFill="1" applyBorder="1" applyAlignment="1">
      <alignment vertical="center"/>
    </xf>
    <xf numFmtId="176" fontId="23" fillId="0" borderId="14" xfId="3" applyNumberFormat="1" applyFont="1" applyFill="1" applyBorder="1" applyAlignment="1">
      <alignment horizontal="right" vertical="center"/>
    </xf>
    <xf numFmtId="176" fontId="23" fillId="0" borderId="36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176" fontId="16" fillId="0" borderId="52" xfId="3" applyNumberFormat="1" applyFont="1" applyFill="1" applyBorder="1" applyAlignment="1">
      <alignment vertical="center"/>
    </xf>
    <xf numFmtId="41" fontId="23" fillId="0" borderId="0" xfId="2" applyFont="1" applyFill="1" applyBorder="1" applyAlignment="1">
      <alignment vertical="center"/>
    </xf>
    <xf numFmtId="177" fontId="23" fillId="0" borderId="14" xfId="3" applyNumberFormat="1" applyFont="1" applyFill="1" applyBorder="1" applyAlignment="1">
      <alignment vertical="center"/>
    </xf>
    <xf numFmtId="42" fontId="23" fillId="0" borderId="14" xfId="3" applyNumberFormat="1" applyFont="1" applyFill="1" applyBorder="1" applyAlignment="1">
      <alignment horizontal="left" vertical="center"/>
    </xf>
    <xf numFmtId="176" fontId="23" fillId="0" borderId="14" xfId="3" applyNumberFormat="1" applyFont="1" applyFill="1" applyBorder="1" applyAlignment="1">
      <alignment horizontal="left" vertical="center"/>
    </xf>
    <xf numFmtId="180" fontId="23" fillId="0" borderId="14" xfId="2" applyNumberFormat="1" applyFont="1" applyFill="1" applyBorder="1" applyAlignment="1">
      <alignment vertical="center"/>
    </xf>
    <xf numFmtId="41" fontId="23" fillId="0" borderId="14" xfId="2" applyFont="1" applyFill="1" applyBorder="1" applyAlignment="1">
      <alignment vertical="center"/>
    </xf>
    <xf numFmtId="176" fontId="23" fillId="0" borderId="14" xfId="3" applyNumberFormat="1" applyFont="1" applyFill="1" applyBorder="1" applyAlignment="1">
      <alignment horizontal="center" vertical="center"/>
    </xf>
    <xf numFmtId="9" fontId="23" fillId="0" borderId="14" xfId="1" applyFont="1" applyFill="1" applyBorder="1" applyAlignment="1">
      <alignment horizontal="left" vertical="center"/>
    </xf>
    <xf numFmtId="0" fontId="23" fillId="0" borderId="14" xfId="3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0" fontId="42" fillId="0" borderId="0" xfId="3" applyFont="1" applyFill="1" applyBorder="1" applyAlignment="1">
      <alignment vertical="center"/>
    </xf>
    <xf numFmtId="176" fontId="42" fillId="0" borderId="0" xfId="3" applyNumberFormat="1" applyFont="1" applyFill="1" applyBorder="1" applyAlignment="1">
      <alignment vertical="center"/>
    </xf>
    <xf numFmtId="0" fontId="42" fillId="0" borderId="0" xfId="3" applyFont="1" applyFill="1" applyBorder="1" applyAlignment="1">
      <alignment horizontal="center" vertical="center"/>
    </xf>
    <xf numFmtId="176" fontId="42" fillId="0" borderId="5" xfId="3" applyNumberFormat="1" applyFont="1" applyFill="1" applyBorder="1" applyAlignment="1">
      <alignment vertical="center"/>
    </xf>
    <xf numFmtId="0" fontId="42" fillId="0" borderId="14" xfId="0" applyFont="1" applyFill="1" applyBorder="1" applyAlignment="1">
      <alignment vertical="center"/>
    </xf>
    <xf numFmtId="3" fontId="32" fillId="0" borderId="14" xfId="0" applyNumberFormat="1" applyFont="1" applyFill="1" applyBorder="1" applyAlignment="1">
      <alignment vertical="center"/>
    </xf>
    <xf numFmtId="176" fontId="42" fillId="0" borderId="36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horizontal="left" vertical="center"/>
    </xf>
    <xf numFmtId="9" fontId="23" fillId="0" borderId="0" xfId="3" applyNumberFormat="1" applyFont="1" applyFill="1" applyBorder="1" applyAlignment="1">
      <alignment vertical="center"/>
    </xf>
    <xf numFmtId="9" fontId="23" fillId="0" borderId="0" xfId="1" applyFont="1" applyFill="1" applyBorder="1" applyAlignment="1">
      <alignment vertical="center"/>
    </xf>
    <xf numFmtId="181" fontId="23" fillId="0" borderId="0" xfId="1" applyNumberFormat="1" applyFont="1" applyFill="1" applyBorder="1" applyAlignment="1">
      <alignment vertical="center"/>
    </xf>
    <xf numFmtId="9" fontId="23" fillId="0" borderId="0" xfId="1" applyFont="1" applyFill="1" applyBorder="1" applyAlignment="1">
      <alignment horizontal="center" vertical="center"/>
    </xf>
    <xf numFmtId="41" fontId="23" fillId="0" borderId="0" xfId="2" applyNumberFormat="1" applyFont="1" applyFill="1" applyBorder="1" applyAlignment="1">
      <alignment horizontal="left" vertical="center"/>
    </xf>
    <xf numFmtId="10" fontId="23" fillId="0" borderId="0" xfId="1" applyNumberFormat="1" applyFont="1" applyFill="1" applyBorder="1" applyAlignment="1">
      <alignment horizontal="center" vertical="center"/>
    </xf>
    <xf numFmtId="41" fontId="23" fillId="0" borderId="0" xfId="2" applyNumberFormat="1" applyFont="1" applyFill="1" applyBorder="1" applyAlignment="1">
      <alignment horizontal="center" vertical="center"/>
    </xf>
    <xf numFmtId="41" fontId="23" fillId="0" borderId="0" xfId="2" applyFont="1" applyFill="1" applyAlignment="1">
      <alignment vertical="center"/>
    </xf>
    <xf numFmtId="185" fontId="23" fillId="0" borderId="0" xfId="1" applyNumberFormat="1" applyFont="1" applyFill="1" applyBorder="1" applyAlignment="1">
      <alignment horizontal="center" vertical="center"/>
    </xf>
    <xf numFmtId="42" fontId="25" fillId="0" borderId="0" xfId="3" applyNumberFormat="1" applyFont="1" applyFill="1" applyBorder="1" applyAlignment="1">
      <alignment horizontal="center" vertical="center"/>
    </xf>
    <xf numFmtId="178" fontId="25" fillId="0" borderId="0" xfId="3" applyNumberFormat="1" applyFont="1" applyFill="1" applyBorder="1" applyAlignment="1">
      <alignment horizontal="center" vertical="center"/>
    </xf>
    <xf numFmtId="180" fontId="25" fillId="0" borderId="0" xfId="2" applyNumberFormat="1" applyFont="1" applyFill="1" applyBorder="1" applyAlignment="1">
      <alignment horizontal="center" vertical="center"/>
    </xf>
    <xf numFmtId="176" fontId="25" fillId="0" borderId="14" xfId="3" applyNumberFormat="1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  <xf numFmtId="0" fontId="25" fillId="0" borderId="36" xfId="0" applyFont="1" applyFill="1" applyBorder="1" applyAlignment="1">
      <alignment vertical="center"/>
    </xf>
    <xf numFmtId="176" fontId="25" fillId="0" borderId="31" xfId="3" applyNumberFormat="1" applyFont="1" applyFill="1" applyBorder="1" applyAlignment="1">
      <alignment vertical="center"/>
    </xf>
    <xf numFmtId="0" fontId="25" fillId="0" borderId="14" xfId="3" applyFont="1" applyFill="1" applyBorder="1" applyAlignment="1">
      <alignment horizontal="center" vertical="center"/>
    </xf>
    <xf numFmtId="176" fontId="25" fillId="0" borderId="36" xfId="3" applyNumberFormat="1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horizontal="right" vertical="center"/>
    </xf>
    <xf numFmtId="0" fontId="25" fillId="0" borderId="13" xfId="3" applyFont="1" applyFill="1" applyBorder="1" applyAlignment="1">
      <alignment vertical="center"/>
    </xf>
    <xf numFmtId="176" fontId="25" fillId="0" borderId="13" xfId="3" applyNumberFormat="1" applyFont="1" applyFill="1" applyBorder="1" applyAlignment="1">
      <alignment vertical="center"/>
    </xf>
    <xf numFmtId="176" fontId="25" fillId="0" borderId="38" xfId="3" applyNumberFormat="1" applyFont="1" applyFill="1" applyBorder="1" applyAlignment="1">
      <alignment vertical="center"/>
    </xf>
    <xf numFmtId="41" fontId="44" fillId="0" borderId="11" xfId="7" applyFont="1" applyBorder="1" applyAlignment="1">
      <alignment vertical="center"/>
    </xf>
    <xf numFmtId="182" fontId="44" fillId="0" borderId="35" xfId="7" applyNumberFormat="1" applyFont="1" applyBorder="1" applyAlignment="1">
      <alignment vertical="center"/>
    </xf>
    <xf numFmtId="182" fontId="44" fillId="0" borderId="12" xfId="7" applyNumberFormat="1" applyFont="1" applyBorder="1" applyAlignment="1">
      <alignment vertical="center"/>
    </xf>
    <xf numFmtId="0" fontId="45" fillId="0" borderId="11" xfId="6" applyFont="1" applyBorder="1" applyAlignment="1">
      <alignment horizontal="center" vertical="center"/>
    </xf>
    <xf numFmtId="41" fontId="46" fillId="0" borderId="11" xfId="7" applyFont="1" applyBorder="1" applyAlignment="1">
      <alignment vertical="center"/>
    </xf>
    <xf numFmtId="182" fontId="46" fillId="0" borderId="35" xfId="7" applyNumberFormat="1" applyFont="1" applyBorder="1" applyAlignment="1">
      <alignment vertical="center"/>
    </xf>
    <xf numFmtId="0" fontId="45" fillId="0" borderId="20" xfId="6" applyFont="1" applyBorder="1" applyAlignment="1">
      <alignment horizontal="center" vertical="center"/>
    </xf>
    <xf numFmtId="41" fontId="46" fillId="0" borderId="20" xfId="7" applyFont="1" applyBorder="1">
      <alignment vertical="center"/>
    </xf>
    <xf numFmtId="182" fontId="46" fillId="0" borderId="40" xfId="7" applyNumberFormat="1" applyFont="1" applyBorder="1">
      <alignment vertical="center"/>
    </xf>
    <xf numFmtId="182" fontId="46" fillId="0" borderId="12" xfId="7" applyNumberFormat="1" applyFont="1" applyBorder="1" applyAlignment="1">
      <alignment vertical="center"/>
    </xf>
    <xf numFmtId="182" fontId="46" fillId="0" borderId="18" xfId="7" applyNumberFormat="1" applyFont="1" applyBorder="1">
      <alignment vertical="center"/>
    </xf>
    <xf numFmtId="176" fontId="25" fillId="0" borderId="0" xfId="3" applyNumberFormat="1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vertical="center"/>
    </xf>
    <xf numFmtId="176" fontId="25" fillId="0" borderId="20" xfId="0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horizontal="center" vertical="center"/>
    </xf>
    <xf numFmtId="176" fontId="25" fillId="0" borderId="52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8" fontId="30" fillId="0" borderId="20" xfId="3" applyNumberFormat="1" applyFont="1" applyFill="1" applyBorder="1" applyAlignment="1">
      <alignment horizontal="center" vertical="center"/>
    </xf>
    <xf numFmtId="9" fontId="14" fillId="0" borderId="52" xfId="1" applyFont="1" applyFill="1" applyBorder="1" applyAlignment="1">
      <alignment vertical="center"/>
    </xf>
    <xf numFmtId="178" fontId="25" fillId="0" borderId="30" xfId="0" applyNumberFormat="1" applyFont="1" applyBorder="1">
      <alignment vertical="center"/>
    </xf>
    <xf numFmtId="41" fontId="14" fillId="0" borderId="30" xfId="2" applyNumberFormat="1" applyFont="1" applyFill="1" applyBorder="1" applyAlignment="1">
      <alignment vertical="center"/>
    </xf>
    <xf numFmtId="178" fontId="23" fillId="0" borderId="27" xfId="3" applyNumberFormat="1" applyFont="1" applyFill="1" applyBorder="1" applyAlignment="1">
      <alignment vertical="center"/>
    </xf>
    <xf numFmtId="0" fontId="14" fillId="0" borderId="41" xfId="3" applyFont="1" applyFill="1" applyBorder="1" applyAlignment="1">
      <alignment horizontal="center" vertical="center" wrapText="1"/>
    </xf>
    <xf numFmtId="176" fontId="25" fillId="0" borderId="0" xfId="3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0" fontId="2" fillId="0" borderId="20" xfId="6" applyFont="1" applyBorder="1" applyAlignment="1">
      <alignment horizontal="center" vertical="center"/>
    </xf>
    <xf numFmtId="0" fontId="5" fillId="0" borderId="50" xfId="6" applyBorder="1" applyAlignment="1">
      <alignment vertical="center"/>
    </xf>
    <xf numFmtId="0" fontId="5" fillId="0" borderId="30" xfId="6" applyBorder="1" applyAlignment="1">
      <alignment vertical="center"/>
    </xf>
    <xf numFmtId="0" fontId="5" fillId="0" borderId="25" xfId="6" applyBorder="1" applyAlignment="1">
      <alignment vertical="center"/>
    </xf>
    <xf numFmtId="0" fontId="5" fillId="0" borderId="0" xfId="6" applyBorder="1" applyAlignment="1">
      <alignment vertical="center"/>
    </xf>
    <xf numFmtId="0" fontId="5" fillId="0" borderId="45" xfId="6" applyBorder="1" applyAlignment="1">
      <alignment vertical="center"/>
    </xf>
    <xf numFmtId="0" fontId="5" fillId="0" borderId="13" xfId="6" applyBorder="1" applyAlignment="1">
      <alignment vertical="center"/>
    </xf>
    <xf numFmtId="176" fontId="25" fillId="0" borderId="0" xfId="3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horizontal="center"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25" fillId="0" borderId="0" xfId="3" applyNumberFormat="1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0" fontId="32" fillId="0" borderId="33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14" fillId="0" borderId="52" xfId="3" applyNumberFormat="1" applyFont="1" applyFill="1" applyBorder="1" applyAlignment="1">
      <alignment horizontal="center" vertical="center"/>
    </xf>
    <xf numFmtId="176" fontId="25" fillId="0" borderId="14" xfId="3" applyNumberFormat="1" applyFont="1" applyFill="1" applyBorder="1" applyAlignment="1">
      <alignment vertical="center"/>
    </xf>
    <xf numFmtId="0" fontId="25" fillId="0" borderId="14" xfId="3" applyFont="1" applyFill="1" applyBorder="1" applyAlignment="1">
      <alignment vertical="center"/>
    </xf>
    <xf numFmtId="176" fontId="16" fillId="0" borderId="52" xfId="3" applyNumberFormat="1" applyFont="1" applyFill="1" applyBorder="1" applyAlignment="1">
      <alignment vertical="center"/>
    </xf>
    <xf numFmtId="0" fontId="16" fillId="0" borderId="52" xfId="3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vertical="center"/>
    </xf>
    <xf numFmtId="0" fontId="25" fillId="0" borderId="14" xfId="3" applyFont="1" applyFill="1" applyBorder="1" applyAlignment="1">
      <alignment vertical="center"/>
    </xf>
    <xf numFmtId="178" fontId="19" fillId="0" borderId="27" xfId="3" applyNumberFormat="1" applyFont="1" applyFill="1" applyBorder="1" applyAlignment="1">
      <alignment vertical="center"/>
    </xf>
    <xf numFmtId="177" fontId="19" fillId="0" borderId="27" xfId="3" applyNumberFormat="1" applyFont="1" applyFill="1" applyBorder="1" applyAlignment="1">
      <alignment vertical="center"/>
    </xf>
    <xf numFmtId="9" fontId="19" fillId="0" borderId="27" xfId="3" applyNumberFormat="1" applyFont="1" applyFill="1" applyBorder="1" applyAlignment="1">
      <alignment horizontal="center" vertical="center"/>
    </xf>
    <xf numFmtId="178" fontId="19" fillId="0" borderId="20" xfId="3" applyNumberFormat="1" applyFont="1" applyFill="1" applyBorder="1" applyAlignment="1">
      <alignment vertical="center"/>
    </xf>
    <xf numFmtId="177" fontId="19" fillId="0" borderId="20" xfId="3" applyNumberFormat="1" applyFont="1" applyFill="1" applyBorder="1" applyAlignment="1">
      <alignment vertical="center"/>
    </xf>
    <xf numFmtId="9" fontId="19" fillId="0" borderId="20" xfId="3" applyNumberFormat="1" applyFont="1" applyFill="1" applyBorder="1" applyAlignment="1">
      <alignment horizontal="center" vertical="center"/>
    </xf>
    <xf numFmtId="0" fontId="17" fillId="0" borderId="40" xfId="3" applyFont="1" applyFill="1" applyBorder="1" applyAlignment="1">
      <alignment vertical="center"/>
    </xf>
    <xf numFmtId="0" fontId="19" fillId="0" borderId="52" xfId="3" applyFont="1" applyFill="1" applyBorder="1" applyAlignment="1">
      <alignment vertical="center"/>
    </xf>
    <xf numFmtId="176" fontId="19" fillId="0" borderId="52" xfId="3" applyNumberFormat="1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horizontal="right" vertical="center"/>
    </xf>
    <xf numFmtId="176" fontId="17" fillId="0" borderId="53" xfId="3" applyNumberFormat="1" applyFont="1" applyFill="1" applyBorder="1" applyAlignment="1">
      <alignment vertical="center"/>
    </xf>
    <xf numFmtId="0" fontId="34" fillId="0" borderId="52" xfId="3" applyFont="1" applyFill="1" applyBorder="1" applyAlignment="1">
      <alignment vertical="center"/>
    </xf>
    <xf numFmtId="0" fontId="14" fillId="0" borderId="36" xfId="3" applyFont="1" applyFill="1" applyBorder="1" applyAlignment="1">
      <alignment vertical="center"/>
    </xf>
    <xf numFmtId="176" fontId="14" fillId="0" borderId="27" xfId="0" applyNumberFormat="1" applyFont="1" applyFill="1" applyBorder="1" applyAlignment="1">
      <alignment vertical="center"/>
    </xf>
    <xf numFmtId="176" fontId="14" fillId="0" borderId="11" xfId="0" applyNumberFormat="1" applyFont="1" applyFill="1" applyBorder="1" applyAlignment="1">
      <alignment vertical="center"/>
    </xf>
    <xf numFmtId="0" fontId="25" fillId="0" borderId="14" xfId="3" quotePrefix="1" applyFont="1" applyFill="1" applyBorder="1" applyAlignment="1">
      <alignment vertical="center"/>
    </xf>
    <xf numFmtId="0" fontId="25" fillId="0" borderId="29" xfId="3" quotePrefix="1" applyFont="1" applyFill="1" applyBorder="1" applyAlignment="1">
      <alignment vertical="center"/>
    </xf>
    <xf numFmtId="38" fontId="14" fillId="0" borderId="40" xfId="3" applyNumberFormat="1" applyFont="1" applyFill="1" applyBorder="1" applyAlignment="1">
      <alignment vertical="center"/>
    </xf>
    <xf numFmtId="0" fontId="25" fillId="0" borderId="52" xfId="3" applyFont="1" applyFill="1" applyBorder="1" applyAlignment="1">
      <alignment vertical="center"/>
    </xf>
    <xf numFmtId="0" fontId="47" fillId="0" borderId="0" xfId="3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vertical="center"/>
    </xf>
    <xf numFmtId="0" fontId="23" fillId="0" borderId="33" xfId="3" applyFont="1" applyFill="1" applyBorder="1" applyAlignment="1">
      <alignment vertical="center"/>
    </xf>
    <xf numFmtId="41" fontId="14" fillId="0" borderId="0" xfId="2" applyFont="1" applyFill="1" applyAlignment="1">
      <alignment vertical="center"/>
    </xf>
    <xf numFmtId="192" fontId="23" fillId="0" borderId="0" xfId="3" applyNumberFormat="1" applyFont="1" applyFill="1" applyBorder="1" applyAlignment="1">
      <alignment vertical="center"/>
    </xf>
    <xf numFmtId="0" fontId="34" fillId="0" borderId="14" xfId="3" applyFont="1" applyFill="1" applyBorder="1" applyAlignment="1">
      <alignment vertical="center"/>
    </xf>
    <xf numFmtId="41" fontId="31" fillId="0" borderId="20" xfId="0" applyNumberFormat="1" applyFont="1" applyFill="1" applyBorder="1" applyAlignment="1">
      <alignment vertical="center"/>
    </xf>
    <xf numFmtId="38" fontId="31" fillId="0" borderId="20" xfId="3" applyNumberFormat="1" applyFont="1" applyFill="1" applyBorder="1" applyAlignment="1">
      <alignment vertical="center"/>
    </xf>
    <xf numFmtId="0" fontId="31" fillId="0" borderId="52" xfId="3" applyFont="1" applyFill="1" applyBorder="1" applyAlignment="1">
      <alignment vertical="center"/>
    </xf>
    <xf numFmtId="176" fontId="31" fillId="0" borderId="19" xfId="3" applyNumberFormat="1" applyFont="1" applyFill="1" applyBorder="1" applyAlignment="1">
      <alignment vertical="center"/>
    </xf>
    <xf numFmtId="0" fontId="43" fillId="0" borderId="17" xfId="6" applyFont="1" applyBorder="1" applyAlignment="1">
      <alignment horizontal="center" vertical="center"/>
    </xf>
    <xf numFmtId="0" fontId="43" fillId="0" borderId="11" xfId="6" applyFont="1" applyBorder="1" applyAlignment="1">
      <alignment horizontal="center" vertical="center"/>
    </xf>
    <xf numFmtId="0" fontId="5" fillId="0" borderId="2" xfId="6" applyBorder="1" applyAlignment="1">
      <alignment horizontal="center" vertical="center"/>
    </xf>
    <xf numFmtId="0" fontId="5" fillId="0" borderId="17" xfId="6" applyBorder="1" applyAlignment="1">
      <alignment horizontal="center" vertical="center"/>
    </xf>
    <xf numFmtId="0" fontId="5" fillId="0" borderId="32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5" fillId="0" borderId="17" xfId="6" applyFont="1" applyBorder="1" applyAlignment="1">
      <alignment horizontal="center" vertical="center"/>
    </xf>
    <xf numFmtId="0" fontId="29" fillId="0" borderId="42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0" xfId="6" applyFont="1" applyBorder="1" applyAlignment="1">
      <alignment horizontal="center" vertical="center"/>
    </xf>
    <xf numFmtId="0" fontId="29" fillId="0" borderId="9" xfId="6" applyFont="1" applyBorder="1" applyAlignment="1">
      <alignment horizontal="center" vertical="center"/>
    </xf>
    <xf numFmtId="0" fontId="29" fillId="0" borderId="15" xfId="6" applyFont="1" applyBorder="1" applyAlignment="1">
      <alignment horizontal="center" vertical="center"/>
    </xf>
    <xf numFmtId="0" fontId="29" fillId="0" borderId="20" xfId="6" applyFont="1" applyBorder="1" applyAlignment="1">
      <alignment horizontal="center" vertical="center"/>
    </xf>
    <xf numFmtId="0" fontId="29" fillId="0" borderId="46" xfId="6" applyFont="1" applyBorder="1" applyAlignment="1">
      <alignment horizontal="center" vertical="center"/>
    </xf>
    <xf numFmtId="0" fontId="29" fillId="0" borderId="47" xfId="6" applyFont="1" applyBorder="1" applyAlignment="1">
      <alignment horizontal="center" vertical="center"/>
    </xf>
    <xf numFmtId="0" fontId="29" fillId="0" borderId="20" xfId="6" applyFont="1" applyBorder="1" applyAlignment="1">
      <alignment horizontal="center" vertical="center" wrapText="1"/>
    </xf>
    <xf numFmtId="0" fontId="29" fillId="0" borderId="47" xfId="6" applyFont="1" applyBorder="1" applyAlignment="1">
      <alignment horizontal="center" vertical="center" wrapText="1"/>
    </xf>
    <xf numFmtId="0" fontId="29" fillId="0" borderId="40" xfId="6" applyFont="1" applyBorder="1" applyAlignment="1">
      <alignment horizontal="center" vertical="center"/>
    </xf>
    <xf numFmtId="0" fontId="29" fillId="0" borderId="48" xfId="6" applyFont="1" applyBorder="1" applyAlignment="1">
      <alignment horizontal="center" vertical="center"/>
    </xf>
    <xf numFmtId="0" fontId="29" fillId="0" borderId="18" xfId="6" applyFont="1" applyBorder="1" applyAlignment="1">
      <alignment horizontal="center" vertical="center"/>
    </xf>
    <xf numFmtId="0" fontId="29" fillId="0" borderId="49" xfId="6" applyFont="1" applyBorder="1" applyAlignment="1">
      <alignment horizontal="center" vertical="center"/>
    </xf>
    <xf numFmtId="176" fontId="14" fillId="0" borderId="52" xfId="3" applyNumberFormat="1" applyFont="1" applyFill="1" applyBorder="1" applyAlignment="1">
      <alignment horizontal="center" vertical="center"/>
    </xf>
    <xf numFmtId="0" fontId="32" fillId="0" borderId="40" xfId="3" applyFont="1" applyFill="1" applyBorder="1" applyAlignment="1">
      <alignment horizontal="center" vertical="center" wrapText="1"/>
    </xf>
    <xf numFmtId="0" fontId="32" fillId="0" borderId="19" xfId="3" applyFont="1" applyFill="1" applyBorder="1" applyAlignment="1">
      <alignment horizontal="center" vertical="center" wrapText="1"/>
    </xf>
    <xf numFmtId="178" fontId="15" fillId="0" borderId="23" xfId="3" applyNumberFormat="1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horizontal="center" vertical="center" wrapText="1"/>
    </xf>
    <xf numFmtId="0" fontId="14" fillId="0" borderId="13" xfId="3" applyFont="1" applyFill="1" applyBorder="1" applyAlignment="1">
      <alignment horizontal="left" vertical="center" wrapText="1"/>
    </xf>
    <xf numFmtId="0" fontId="14" fillId="0" borderId="42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0" fontId="17" fillId="0" borderId="21" xfId="3" applyFont="1" applyFill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center" vertical="center" wrapText="1"/>
    </xf>
    <xf numFmtId="0" fontId="17" fillId="0" borderId="54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37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38" xfId="3" applyFont="1" applyFill="1" applyBorder="1" applyAlignment="1">
      <alignment horizontal="center" vertical="center"/>
    </xf>
    <xf numFmtId="176" fontId="25" fillId="0" borderId="14" xfId="3" applyNumberFormat="1" applyFont="1" applyFill="1" applyBorder="1" applyAlignment="1">
      <alignment vertical="center"/>
    </xf>
    <xf numFmtId="0" fontId="25" fillId="0" borderId="14" xfId="3" applyFont="1" applyFill="1" applyBorder="1" applyAlignment="1">
      <alignment vertical="center"/>
    </xf>
    <xf numFmtId="176" fontId="16" fillId="0" borderId="52" xfId="3" applyNumberFormat="1" applyFont="1" applyFill="1" applyBorder="1" applyAlignment="1">
      <alignment vertical="center"/>
    </xf>
    <xf numFmtId="0" fontId="16" fillId="0" borderId="52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left" vertical="center" wrapText="1"/>
    </xf>
    <xf numFmtId="0" fontId="31" fillId="0" borderId="33" xfId="3" applyFont="1" applyFill="1" applyBorder="1" applyAlignment="1">
      <alignment horizontal="center" vertical="center" wrapText="1"/>
    </xf>
    <xf numFmtId="0" fontId="31" fillId="0" borderId="26" xfId="3" applyFont="1" applyFill="1" applyBorder="1" applyAlignment="1">
      <alignment horizontal="center" vertical="center" wrapText="1"/>
    </xf>
    <xf numFmtId="0" fontId="33" fillId="0" borderId="42" xfId="3" applyFont="1" applyFill="1" applyBorder="1" applyAlignment="1">
      <alignment horizontal="center" vertical="center" wrapText="1"/>
    </xf>
    <xf numFmtId="0" fontId="33" fillId="0" borderId="8" xfId="3" applyFont="1" applyFill="1" applyBorder="1" applyAlignment="1">
      <alignment horizontal="center" vertical="center" wrapText="1"/>
    </xf>
    <xf numFmtId="178" fontId="15" fillId="0" borderId="10" xfId="3" applyNumberFormat="1" applyFont="1" applyFill="1" applyBorder="1" applyAlignment="1">
      <alignment horizontal="center" vertical="center" wrapText="1"/>
    </xf>
    <xf numFmtId="178" fontId="15" fillId="0" borderId="43" xfId="3" applyNumberFormat="1" applyFont="1" applyFill="1" applyBorder="1" applyAlignment="1">
      <alignment horizontal="center" vertical="center" wrapText="1"/>
    </xf>
    <xf numFmtId="178" fontId="15" fillId="0" borderId="51" xfId="3" applyNumberFormat="1" applyFont="1" applyFill="1" applyBorder="1" applyAlignment="1">
      <alignment horizontal="center" vertical="center" wrapText="1"/>
    </xf>
    <xf numFmtId="0" fontId="23" fillId="0" borderId="33" xfId="3" applyFont="1" applyFill="1" applyBorder="1" applyAlignment="1">
      <alignment horizontal="right" vertical="center"/>
    </xf>
    <xf numFmtId="0" fontId="23" fillId="0" borderId="0" xfId="3" applyFont="1" applyFill="1" applyBorder="1" applyAlignment="1">
      <alignment horizontal="right" vertical="center"/>
    </xf>
    <xf numFmtId="0" fontId="14" fillId="0" borderId="40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31" fillId="0" borderId="40" xfId="3" applyFont="1" applyFill="1" applyBorder="1" applyAlignment="1">
      <alignment horizontal="center" vertical="center" wrapText="1"/>
    </xf>
    <xf numFmtId="0" fontId="31" fillId="0" borderId="19" xfId="3" applyFont="1" applyFill="1" applyBorder="1" applyAlignment="1">
      <alignment horizontal="center" vertical="center" wrapText="1"/>
    </xf>
    <xf numFmtId="0" fontId="16" fillId="0" borderId="34" xfId="3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center" vertical="center" wrapText="1"/>
    </xf>
    <xf numFmtId="0" fontId="16" fillId="0" borderId="20" xfId="3" applyFont="1" applyFill="1" applyBorder="1" applyAlignment="1">
      <alignment horizontal="center" vertical="center" wrapText="1"/>
    </xf>
    <xf numFmtId="176" fontId="34" fillId="0" borderId="53" xfId="3" applyNumberFormat="1" applyFont="1" applyFill="1" applyBorder="1" applyAlignment="1">
      <alignment vertical="center"/>
    </xf>
    <xf numFmtId="41" fontId="14" fillId="0" borderId="52" xfId="2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0" fontId="25" fillId="0" borderId="35" xfId="3" applyFont="1" applyFill="1" applyBorder="1" applyAlignment="1">
      <alignment horizontal="left" vertical="center"/>
    </xf>
    <xf numFmtId="41" fontId="14" fillId="0" borderId="14" xfId="2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0" fontId="1" fillId="0" borderId="2" xfId="6" applyFont="1" applyBorder="1" applyAlignment="1">
      <alignment horizontal="center" vertical="center"/>
    </xf>
    <xf numFmtId="0" fontId="1" fillId="0" borderId="20" xfId="6" applyFont="1" applyBorder="1" applyAlignment="1">
      <alignment horizontal="center" vertical="center"/>
    </xf>
  </cellXfs>
  <cellStyles count="10">
    <cellStyle name="백분율" xfId="1" builtinId="5"/>
    <cellStyle name="쉼표 [0]" xfId="2" builtinId="6"/>
    <cellStyle name="쉼표 [0] 2" xfId="5"/>
    <cellStyle name="쉼표 [0] 2 2" xfId="7"/>
    <cellStyle name="쉼표 [0] 2 3" xfId="9"/>
    <cellStyle name="통화 [0]" xfId="3" builtinId="7"/>
    <cellStyle name="표준" xfId="0" builtinId="0"/>
    <cellStyle name="표준 2" xfId="4"/>
    <cellStyle name="표준 2 2" xfId="6"/>
    <cellStyle name="표준 2 3" xfId="8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zoomScale="85" zoomScaleNormal="85" workbookViewId="0">
      <selection activeCell="B3" sqref="B3"/>
    </sheetView>
  </sheetViews>
  <sheetFormatPr defaultRowHeight="16.5"/>
  <cols>
    <col min="1" max="1" width="1.44140625" style="181" customWidth="1"/>
    <col min="2" max="2" width="11.5546875" style="181" bestFit="1" customWidth="1"/>
    <col min="3" max="3" width="13.33203125" style="181" bestFit="1" customWidth="1"/>
    <col min="4" max="5" width="18" style="181" bestFit="1" customWidth="1"/>
    <col min="6" max="6" width="16" style="181" bestFit="1" customWidth="1"/>
    <col min="7" max="7" width="9.6640625" style="181" bestFit="1" customWidth="1"/>
    <col min="8" max="8" width="13.33203125" style="181" bestFit="1" customWidth="1"/>
    <col min="9" max="10" width="18" style="181" bestFit="1" customWidth="1"/>
    <col min="11" max="11" width="16" style="181" bestFit="1" customWidth="1"/>
    <col min="12" max="16384" width="8.88671875" style="181"/>
  </cols>
  <sheetData>
    <row r="1" spans="2:11" ht="9.9499999999999993" customHeight="1"/>
    <row r="2" spans="2:11" ht="26.25">
      <c r="B2" s="182" t="s">
        <v>438</v>
      </c>
      <c r="K2" s="183" t="s">
        <v>197</v>
      </c>
    </row>
    <row r="3" spans="2:11" ht="9.9499999999999993" customHeight="1" thickBot="1"/>
    <row r="4" spans="2:11" ht="30" customHeight="1">
      <c r="B4" s="460" t="s">
        <v>114</v>
      </c>
      <c r="C4" s="461"/>
      <c r="D4" s="461"/>
      <c r="E4" s="461"/>
      <c r="F4" s="462"/>
      <c r="G4" s="460" t="s">
        <v>115</v>
      </c>
      <c r="H4" s="461"/>
      <c r="I4" s="461"/>
      <c r="J4" s="461"/>
      <c r="K4" s="463"/>
    </row>
    <row r="5" spans="2:11" ht="16.5" customHeight="1">
      <c r="B5" s="464" t="s">
        <v>116</v>
      </c>
      <c r="C5" s="465"/>
      <c r="D5" s="468" t="s">
        <v>292</v>
      </c>
      <c r="E5" s="468" t="s">
        <v>430</v>
      </c>
      <c r="F5" s="470" t="s">
        <v>117</v>
      </c>
      <c r="G5" s="464" t="s">
        <v>116</v>
      </c>
      <c r="H5" s="465"/>
      <c r="I5" s="468" t="s">
        <v>292</v>
      </c>
      <c r="J5" s="468" t="s">
        <v>430</v>
      </c>
      <c r="K5" s="472" t="s">
        <v>117</v>
      </c>
    </row>
    <row r="6" spans="2:11" ht="22.5" customHeight="1" thickBot="1">
      <c r="B6" s="466"/>
      <c r="C6" s="467"/>
      <c r="D6" s="469"/>
      <c r="E6" s="469"/>
      <c r="F6" s="471"/>
      <c r="G6" s="466"/>
      <c r="H6" s="467"/>
      <c r="I6" s="469"/>
      <c r="J6" s="469"/>
      <c r="K6" s="473"/>
    </row>
    <row r="7" spans="2:11" ht="24.95" customHeight="1" thickTop="1">
      <c r="B7" s="453" t="s">
        <v>118</v>
      </c>
      <c r="C7" s="454"/>
      <c r="D7" s="370">
        <f>SUM(D8:D23)/2</f>
        <v>137550000</v>
      </c>
      <c r="E7" s="370">
        <f>SUM(E8:E23)/2</f>
        <v>213298000</v>
      </c>
      <c r="F7" s="371">
        <f>SUM(F8:F23)/2</f>
        <v>75748000</v>
      </c>
      <c r="G7" s="453" t="s">
        <v>118</v>
      </c>
      <c r="H7" s="454"/>
      <c r="I7" s="370">
        <f>SUM(I8:I28)/2</f>
        <v>137550000</v>
      </c>
      <c r="J7" s="370">
        <f>SUM(J8:J28)/2</f>
        <v>213298000</v>
      </c>
      <c r="K7" s="372">
        <f>SUM(K8:K28)/2</f>
        <v>75748000</v>
      </c>
    </row>
    <row r="8" spans="2:11" ht="24.95" customHeight="1">
      <c r="B8" s="522" t="s">
        <v>428</v>
      </c>
      <c r="C8" s="373" t="s">
        <v>196</v>
      </c>
      <c r="D8" s="374">
        <f>D9</f>
        <v>0</v>
      </c>
      <c r="E8" s="374">
        <f>E9</f>
        <v>0</v>
      </c>
      <c r="F8" s="375">
        <f>F9</f>
        <v>0</v>
      </c>
      <c r="G8" s="455" t="s">
        <v>119</v>
      </c>
      <c r="H8" s="373" t="s">
        <v>196</v>
      </c>
      <c r="I8" s="374">
        <f>SUM(I9:I11)</f>
        <v>44258000</v>
      </c>
      <c r="J8" s="374">
        <f>SUM(J9:J11)</f>
        <v>52585000</v>
      </c>
      <c r="K8" s="379">
        <f>SUM(K9:K11)</f>
        <v>8327000</v>
      </c>
    </row>
    <row r="9" spans="2:11" ht="24.95" customHeight="1">
      <c r="B9" s="456"/>
      <c r="C9" s="523" t="s">
        <v>429</v>
      </c>
      <c r="D9" s="185">
        <v>0</v>
      </c>
      <c r="E9" s="185">
        <v>0</v>
      </c>
      <c r="F9" s="186">
        <f>E9-D9</f>
        <v>0</v>
      </c>
      <c r="G9" s="457"/>
      <c r="H9" s="184" t="s">
        <v>120</v>
      </c>
      <c r="I9" s="185">
        <v>37758000</v>
      </c>
      <c r="J9" s="185">
        <v>45887000</v>
      </c>
      <c r="K9" s="187">
        <f>J9-I9</f>
        <v>8129000</v>
      </c>
    </row>
    <row r="10" spans="2:11" ht="24.95" customHeight="1">
      <c r="B10" s="455" t="s">
        <v>121</v>
      </c>
      <c r="C10" s="376" t="s">
        <v>196</v>
      </c>
      <c r="D10" s="377">
        <f>SUM(D11:D14)</f>
        <v>0</v>
      </c>
      <c r="E10" s="377">
        <f>SUM(E11:E14)</f>
        <v>0</v>
      </c>
      <c r="F10" s="378">
        <f>SUM(F11:F14)</f>
        <v>0</v>
      </c>
      <c r="G10" s="457"/>
      <c r="H10" s="184" t="s">
        <v>122</v>
      </c>
      <c r="I10" s="185">
        <v>0</v>
      </c>
      <c r="J10" s="185">
        <v>0</v>
      </c>
      <c r="K10" s="187">
        <f t="shared" ref="K10:K11" si="0">J10-I10</f>
        <v>0</v>
      </c>
    </row>
    <row r="11" spans="2:11" ht="24.95" customHeight="1">
      <c r="B11" s="457"/>
      <c r="C11" s="257" t="s">
        <v>144</v>
      </c>
      <c r="D11" s="185">
        <v>0</v>
      </c>
      <c r="E11" s="185">
        <v>0</v>
      </c>
      <c r="F11" s="186">
        <f t="shared" ref="F11:F23" si="1">E11-D11</f>
        <v>0</v>
      </c>
      <c r="G11" s="456"/>
      <c r="H11" s="184" t="s">
        <v>73</v>
      </c>
      <c r="I11" s="185">
        <v>6500000</v>
      </c>
      <c r="J11" s="185">
        <v>6698000</v>
      </c>
      <c r="K11" s="187">
        <f t="shared" si="0"/>
        <v>198000</v>
      </c>
    </row>
    <row r="12" spans="2:11" ht="24.95" customHeight="1">
      <c r="B12" s="457"/>
      <c r="C12" s="257" t="s">
        <v>145</v>
      </c>
      <c r="D12" s="185">
        <v>0</v>
      </c>
      <c r="E12" s="185">
        <v>0</v>
      </c>
      <c r="F12" s="186">
        <f t="shared" si="1"/>
        <v>0</v>
      </c>
      <c r="G12" s="455" t="s">
        <v>74</v>
      </c>
      <c r="H12" s="376" t="s">
        <v>196</v>
      </c>
      <c r="I12" s="377">
        <f>SUM(I13:I15)</f>
        <v>1000000</v>
      </c>
      <c r="J12" s="377">
        <f>SUM(J13:J15)</f>
        <v>4700000</v>
      </c>
      <c r="K12" s="380">
        <f>SUM(K13:K15)</f>
        <v>3700000</v>
      </c>
    </row>
    <row r="13" spans="2:11" ht="24.95" customHeight="1">
      <c r="B13" s="457"/>
      <c r="C13" s="257" t="s">
        <v>146</v>
      </c>
      <c r="D13" s="185">
        <v>0</v>
      </c>
      <c r="E13" s="185">
        <v>0</v>
      </c>
      <c r="F13" s="186">
        <f t="shared" ref="F13" si="2">E13-D13</f>
        <v>0</v>
      </c>
      <c r="G13" s="457"/>
      <c r="H13" s="184" t="s">
        <v>75</v>
      </c>
      <c r="I13" s="185">
        <v>0</v>
      </c>
      <c r="J13" s="185">
        <v>3500000</v>
      </c>
      <c r="K13" s="187">
        <f t="shared" ref="K13" si="3">J13-I13</f>
        <v>3500000</v>
      </c>
    </row>
    <row r="14" spans="2:11" ht="24.95" customHeight="1">
      <c r="B14" s="456"/>
      <c r="C14" s="397" t="s">
        <v>280</v>
      </c>
      <c r="D14" s="185">
        <v>0</v>
      </c>
      <c r="E14" s="185">
        <v>0</v>
      </c>
      <c r="F14" s="186">
        <f t="shared" si="1"/>
        <v>0</v>
      </c>
      <c r="G14" s="457"/>
      <c r="H14" s="184" t="s">
        <v>78</v>
      </c>
      <c r="I14" s="185">
        <v>0</v>
      </c>
      <c r="J14" s="185">
        <v>1200000</v>
      </c>
      <c r="K14" s="187">
        <f t="shared" ref="K14:K15" si="4">J14-I14</f>
        <v>1200000</v>
      </c>
    </row>
    <row r="15" spans="2:11" ht="24.95" customHeight="1">
      <c r="B15" s="455" t="s">
        <v>76</v>
      </c>
      <c r="C15" s="376" t="s">
        <v>196</v>
      </c>
      <c r="D15" s="377">
        <f>SUM(D16:D17)</f>
        <v>102966000</v>
      </c>
      <c r="E15" s="377">
        <f>SUM(E16:E17)</f>
        <v>129723000</v>
      </c>
      <c r="F15" s="378">
        <f>SUM(F16:F17)</f>
        <v>26757000</v>
      </c>
      <c r="G15" s="456"/>
      <c r="H15" s="184" t="s">
        <v>80</v>
      </c>
      <c r="I15" s="185">
        <v>1000000</v>
      </c>
      <c r="J15" s="185">
        <v>0</v>
      </c>
      <c r="K15" s="187">
        <f t="shared" si="4"/>
        <v>-1000000</v>
      </c>
    </row>
    <row r="16" spans="2:11" ht="24.95" customHeight="1">
      <c r="B16" s="457"/>
      <c r="C16" s="184" t="s">
        <v>77</v>
      </c>
      <c r="D16" s="185">
        <v>72966000</v>
      </c>
      <c r="E16" s="185">
        <v>63720000</v>
      </c>
      <c r="F16" s="186">
        <f t="shared" si="1"/>
        <v>-9246000</v>
      </c>
      <c r="G16" s="522" t="s">
        <v>432</v>
      </c>
      <c r="H16" s="376" t="s">
        <v>196</v>
      </c>
      <c r="I16" s="377">
        <f>SUM(I17:I22)</f>
        <v>92292000</v>
      </c>
      <c r="J16" s="377">
        <f>SUM(J17:J22)</f>
        <v>111079000</v>
      </c>
      <c r="K16" s="380">
        <f>SUM(K17:K22)</f>
        <v>18787000</v>
      </c>
    </row>
    <row r="17" spans="2:11" ht="24.95" customHeight="1">
      <c r="B17" s="456"/>
      <c r="C17" s="184" t="s">
        <v>79</v>
      </c>
      <c r="D17" s="185">
        <v>30000000</v>
      </c>
      <c r="E17" s="185">
        <v>66003000</v>
      </c>
      <c r="F17" s="186">
        <f t="shared" si="1"/>
        <v>36003000</v>
      </c>
      <c r="G17" s="457"/>
      <c r="H17" s="523" t="s">
        <v>433</v>
      </c>
      <c r="I17" s="185">
        <v>92292000</v>
      </c>
      <c r="J17" s="185">
        <v>75999000</v>
      </c>
      <c r="K17" s="187">
        <f t="shared" ref="K17:K22" si="5">J17-I17</f>
        <v>-16293000</v>
      </c>
    </row>
    <row r="18" spans="2:11" ht="24.95" customHeight="1">
      <c r="B18" s="455" t="s">
        <v>81</v>
      </c>
      <c r="C18" s="376" t="s">
        <v>196</v>
      </c>
      <c r="D18" s="377">
        <f>D19</f>
        <v>0</v>
      </c>
      <c r="E18" s="377">
        <f>E19</f>
        <v>14500000</v>
      </c>
      <c r="F18" s="378">
        <f>F19</f>
        <v>14500000</v>
      </c>
      <c r="G18" s="457"/>
      <c r="H18" s="523" t="s">
        <v>434</v>
      </c>
      <c r="I18" s="185">
        <v>0</v>
      </c>
      <c r="J18" s="185">
        <v>35080000</v>
      </c>
      <c r="K18" s="187">
        <f t="shared" si="5"/>
        <v>35080000</v>
      </c>
    </row>
    <row r="19" spans="2:11" ht="24.95" customHeight="1">
      <c r="B19" s="456"/>
      <c r="C19" s="523" t="s">
        <v>431</v>
      </c>
      <c r="D19" s="185">
        <v>0</v>
      </c>
      <c r="E19" s="185">
        <v>14500000</v>
      </c>
      <c r="F19" s="186">
        <f t="shared" si="1"/>
        <v>14500000</v>
      </c>
      <c r="G19" s="457"/>
      <c r="H19" s="184"/>
      <c r="I19" s="185">
        <v>0</v>
      </c>
      <c r="J19" s="185">
        <v>0</v>
      </c>
      <c r="K19" s="187">
        <f t="shared" si="5"/>
        <v>0</v>
      </c>
    </row>
    <row r="20" spans="2:11" ht="24.95" customHeight="1">
      <c r="B20" s="455" t="s">
        <v>82</v>
      </c>
      <c r="C20" s="376" t="s">
        <v>196</v>
      </c>
      <c r="D20" s="377">
        <f>D21</f>
        <v>34534000</v>
      </c>
      <c r="E20" s="377">
        <f>E21</f>
        <v>34535000</v>
      </c>
      <c r="F20" s="378">
        <f>F21</f>
        <v>1000</v>
      </c>
      <c r="G20" s="457"/>
      <c r="H20" s="184"/>
      <c r="I20" s="185">
        <v>0</v>
      </c>
      <c r="J20" s="185">
        <v>0</v>
      </c>
      <c r="K20" s="187">
        <f t="shared" si="5"/>
        <v>0</v>
      </c>
    </row>
    <row r="21" spans="2:11" ht="24.95" customHeight="1">
      <c r="B21" s="456"/>
      <c r="C21" s="184" t="s">
        <v>83</v>
      </c>
      <c r="D21" s="185">
        <v>34534000</v>
      </c>
      <c r="E21" s="185">
        <v>34535000</v>
      </c>
      <c r="F21" s="186">
        <f t="shared" si="1"/>
        <v>1000</v>
      </c>
      <c r="G21" s="457"/>
      <c r="H21" s="184"/>
      <c r="I21" s="185">
        <v>0</v>
      </c>
      <c r="J21" s="185">
        <v>0</v>
      </c>
      <c r="K21" s="187">
        <f t="shared" si="5"/>
        <v>0</v>
      </c>
    </row>
    <row r="22" spans="2:11" ht="24.95" customHeight="1">
      <c r="B22" s="455" t="s">
        <v>84</v>
      </c>
      <c r="C22" s="376" t="s">
        <v>196</v>
      </c>
      <c r="D22" s="377">
        <f>D23</f>
        <v>50000</v>
      </c>
      <c r="E22" s="377">
        <f>E23</f>
        <v>34540000</v>
      </c>
      <c r="F22" s="378">
        <f>F23</f>
        <v>34490000</v>
      </c>
      <c r="G22" s="456"/>
      <c r="H22" s="184"/>
      <c r="I22" s="185">
        <v>0</v>
      </c>
      <c r="J22" s="185">
        <v>0</v>
      </c>
      <c r="K22" s="187">
        <f t="shared" si="5"/>
        <v>0</v>
      </c>
    </row>
    <row r="23" spans="2:11" ht="24.95" customHeight="1">
      <c r="B23" s="456"/>
      <c r="C23" s="184" t="s">
        <v>85</v>
      </c>
      <c r="D23" s="185">
        <v>50000</v>
      </c>
      <c r="E23" s="185">
        <v>34540000</v>
      </c>
      <c r="F23" s="186">
        <f t="shared" si="1"/>
        <v>34490000</v>
      </c>
      <c r="G23" s="522" t="s">
        <v>435</v>
      </c>
      <c r="H23" s="376" t="s">
        <v>196</v>
      </c>
      <c r="I23" s="377">
        <f>I24</f>
        <v>0</v>
      </c>
      <c r="J23" s="377">
        <f>J24</f>
        <v>2750000</v>
      </c>
      <c r="K23" s="380">
        <f>K24</f>
        <v>2750000</v>
      </c>
    </row>
    <row r="24" spans="2:11" ht="24.95" customHeight="1">
      <c r="B24" s="398"/>
      <c r="C24" s="399"/>
      <c r="D24" s="399"/>
      <c r="E24" s="399"/>
      <c r="F24" s="399"/>
      <c r="G24" s="459"/>
      <c r="H24" s="523" t="s">
        <v>86</v>
      </c>
      <c r="I24" s="185">
        <v>0</v>
      </c>
      <c r="J24" s="185">
        <v>2750000</v>
      </c>
      <c r="K24" s="187">
        <f t="shared" ref="K24" si="6">J24-I24</f>
        <v>2750000</v>
      </c>
    </row>
    <row r="25" spans="2:11" ht="24.95" customHeight="1">
      <c r="B25" s="400"/>
      <c r="C25" s="401"/>
      <c r="D25" s="401"/>
      <c r="E25" s="401"/>
      <c r="F25" s="401"/>
      <c r="G25" s="522" t="s">
        <v>436</v>
      </c>
      <c r="H25" s="376" t="s">
        <v>196</v>
      </c>
      <c r="I25" s="377">
        <v>0</v>
      </c>
      <c r="J25" s="377">
        <f>J26</f>
        <v>42184000</v>
      </c>
      <c r="K25" s="380">
        <f>K26</f>
        <v>42184000</v>
      </c>
    </row>
    <row r="26" spans="2:11" ht="24.95" customHeight="1">
      <c r="B26" s="400"/>
      <c r="C26" s="401"/>
      <c r="D26" s="401"/>
      <c r="E26" s="401"/>
      <c r="F26" s="401"/>
      <c r="G26" s="456"/>
      <c r="H26" s="523" t="s">
        <v>437</v>
      </c>
      <c r="I26" s="185">
        <v>0</v>
      </c>
      <c r="J26" s="185">
        <v>42184000</v>
      </c>
      <c r="K26" s="187">
        <f t="shared" ref="K26" si="7">J26-I26</f>
        <v>42184000</v>
      </c>
    </row>
    <row r="27" spans="2:11" ht="24.95" customHeight="1">
      <c r="B27" s="400"/>
      <c r="C27" s="401"/>
      <c r="D27" s="401"/>
      <c r="E27" s="401"/>
      <c r="F27" s="401"/>
      <c r="G27" s="455" t="s">
        <v>87</v>
      </c>
      <c r="H27" s="376" t="s">
        <v>196</v>
      </c>
      <c r="I27" s="377">
        <f>I28</f>
        <v>0</v>
      </c>
      <c r="J27" s="377">
        <f>J28</f>
        <v>0</v>
      </c>
      <c r="K27" s="380">
        <f>K28</f>
        <v>0</v>
      </c>
    </row>
    <row r="28" spans="2:11" ht="24.95" customHeight="1" thickBot="1">
      <c r="B28" s="402"/>
      <c r="C28" s="403"/>
      <c r="D28" s="403"/>
      <c r="E28" s="403"/>
      <c r="F28" s="403"/>
      <c r="G28" s="458"/>
      <c r="H28" s="188" t="s">
        <v>88</v>
      </c>
      <c r="I28" s="189">
        <v>0</v>
      </c>
      <c r="J28" s="189">
        <v>0</v>
      </c>
      <c r="K28" s="190">
        <f>J28-I28</f>
        <v>0</v>
      </c>
    </row>
    <row r="29" spans="2:11" ht="24.95" customHeight="1"/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18:B19"/>
    <mergeCell ref="B20:B21"/>
    <mergeCell ref="B22:B23"/>
    <mergeCell ref="G8:G11"/>
    <mergeCell ref="G27:G28"/>
    <mergeCell ref="G16:G22"/>
    <mergeCell ref="G23:G24"/>
    <mergeCell ref="G25:G26"/>
    <mergeCell ref="G12:G15"/>
    <mergeCell ref="B7:C7"/>
    <mergeCell ref="G7:H7"/>
    <mergeCell ref="B8:B9"/>
    <mergeCell ref="B10:B14"/>
    <mergeCell ref="B15:B17"/>
  </mergeCells>
  <phoneticPr fontId="8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&amp;R사회복지법인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264"/>
  <sheetViews>
    <sheetView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X54" sqref="X54"/>
    </sheetView>
  </sheetViews>
  <sheetFormatPr defaultColWidth="13.77734375" defaultRowHeight="19.5" customHeight="1"/>
  <cols>
    <col min="1" max="2" width="5.6640625" style="7" bestFit="1" customWidth="1"/>
    <col min="3" max="3" width="7.33203125" style="7" bestFit="1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.6640625" style="12" bestFit="1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479" t="s">
        <v>326</v>
      </c>
      <c r="B1" s="479"/>
      <c r="C1" s="479"/>
      <c r="D1" s="479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480" t="s">
        <v>278</v>
      </c>
      <c r="B2" s="481"/>
      <c r="C2" s="481"/>
      <c r="D2" s="481"/>
      <c r="E2" s="477" t="s">
        <v>291</v>
      </c>
      <c r="F2" s="477" t="s">
        <v>325</v>
      </c>
      <c r="G2" s="485" t="s">
        <v>23</v>
      </c>
      <c r="H2" s="485"/>
      <c r="I2" s="485" t="s">
        <v>277</v>
      </c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6"/>
      <c r="Z2" s="8"/>
    </row>
    <row r="3" spans="1:26" s="3" customFormat="1" ht="32.25" customHeight="1" thickBot="1">
      <c r="A3" s="23" t="s">
        <v>1</v>
      </c>
      <c r="B3" s="24" t="s">
        <v>2</v>
      </c>
      <c r="C3" s="24" t="s">
        <v>276</v>
      </c>
      <c r="D3" s="24" t="s">
        <v>275</v>
      </c>
      <c r="E3" s="478"/>
      <c r="F3" s="478"/>
      <c r="G3" s="143" t="s">
        <v>274</v>
      </c>
      <c r="H3" s="25" t="s">
        <v>4</v>
      </c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488"/>
      <c r="Z3" s="8"/>
    </row>
    <row r="4" spans="1:26" s="3" customFormat="1" ht="19.5" customHeight="1">
      <c r="A4" s="482" t="s">
        <v>24</v>
      </c>
      <c r="B4" s="483"/>
      <c r="C4" s="483"/>
      <c r="D4" s="484"/>
      <c r="E4" s="211">
        <f>SUM(E5,E14,E16,E18,E31,E43,E50,E56,E76)</f>
        <v>137550</v>
      </c>
      <c r="F4" s="211">
        <f>SUM(F5,F14,F16,F18,F31,F43,F50,F56,F76)</f>
        <v>213298</v>
      </c>
      <c r="G4" s="266">
        <f>SUM(G5,G14,G16,G18,G31,G43,G50,G56,G76)</f>
        <v>75748</v>
      </c>
      <c r="H4" s="212">
        <f>IF(E4=0,0,G4/E4)</f>
        <v>0.55069429298436934</v>
      </c>
      <c r="I4" s="26" t="s">
        <v>273</v>
      </c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56">
        <f>SUM(X5,X14,X16,X18,X31,X43,X50,X56,X76)</f>
        <v>213298000</v>
      </c>
      <c r="Y4" s="28" t="s">
        <v>216</v>
      </c>
      <c r="Z4" s="8"/>
    </row>
    <row r="5" spans="1:26" ht="21" customHeight="1">
      <c r="A5" s="33" t="s">
        <v>293</v>
      </c>
      <c r="B5" s="34" t="s">
        <v>295</v>
      </c>
      <c r="C5" s="475" t="s">
        <v>139</v>
      </c>
      <c r="D5" s="476"/>
      <c r="E5" s="426">
        <v>0</v>
      </c>
      <c r="F5" s="426">
        <f>ROUND(X5/1000,0)</f>
        <v>0</v>
      </c>
      <c r="G5" s="427">
        <f>F5-E5</f>
        <v>0</v>
      </c>
      <c r="H5" s="428">
        <f>IF(E5=0,0,G5/E5)</f>
        <v>0</v>
      </c>
      <c r="I5" s="429" t="s">
        <v>308</v>
      </c>
      <c r="J5" s="430"/>
      <c r="K5" s="431"/>
      <c r="L5" s="431"/>
      <c r="M5" s="431"/>
      <c r="N5" s="431"/>
      <c r="O5" s="431"/>
      <c r="P5" s="432"/>
      <c r="Q5" s="432" t="s">
        <v>270</v>
      </c>
      <c r="R5" s="432"/>
      <c r="S5" s="432"/>
      <c r="T5" s="432"/>
      <c r="U5" s="432"/>
      <c r="V5" s="432"/>
      <c r="W5" s="433"/>
      <c r="X5" s="433">
        <f>SUM(X6,X8,X10,X12)</f>
        <v>0</v>
      </c>
      <c r="Y5" s="434" t="s">
        <v>25</v>
      </c>
    </row>
    <row r="6" spans="1:26" ht="21" customHeight="1" thickBot="1">
      <c r="A6" s="43" t="s">
        <v>294</v>
      </c>
      <c r="B6" s="44" t="s">
        <v>293</v>
      </c>
      <c r="C6" s="44" t="s">
        <v>296</v>
      </c>
      <c r="D6" s="45" t="s">
        <v>297</v>
      </c>
      <c r="E6" s="423"/>
      <c r="F6" s="423"/>
      <c r="G6" s="424"/>
      <c r="H6" s="425"/>
      <c r="I6" s="38" t="s">
        <v>304</v>
      </c>
      <c r="J6" s="138"/>
      <c r="K6" s="39"/>
      <c r="L6" s="39"/>
      <c r="M6" s="39"/>
      <c r="N6" s="39"/>
      <c r="O6" s="39"/>
      <c r="P6" s="40"/>
      <c r="Q6" s="40" t="s">
        <v>93</v>
      </c>
      <c r="R6" s="40"/>
      <c r="S6" s="40"/>
      <c r="T6" s="40"/>
      <c r="U6" s="40"/>
      <c r="V6" s="40"/>
      <c r="W6" s="41"/>
      <c r="X6" s="41">
        <f>X7</f>
        <v>0</v>
      </c>
      <c r="Y6" s="42" t="s">
        <v>25</v>
      </c>
    </row>
    <row r="7" spans="1:26" ht="21" customHeight="1">
      <c r="A7" s="43"/>
      <c r="B7" s="44" t="s">
        <v>294</v>
      </c>
      <c r="C7" s="57" t="s">
        <v>294</v>
      </c>
      <c r="D7" s="394"/>
      <c r="E7" s="214"/>
      <c r="F7" s="214"/>
      <c r="G7" s="216"/>
      <c r="H7" s="217"/>
      <c r="I7" s="218"/>
      <c r="J7" s="219"/>
      <c r="K7" s="220"/>
      <c r="L7" s="220"/>
      <c r="M7" s="220"/>
      <c r="N7" s="220"/>
      <c r="O7" s="220"/>
      <c r="P7" s="221"/>
      <c r="Q7" s="221"/>
      <c r="R7" s="221"/>
      <c r="S7" s="221"/>
      <c r="T7" s="221"/>
      <c r="U7" s="221"/>
      <c r="V7" s="221"/>
      <c r="W7" s="222"/>
      <c r="X7" s="222"/>
      <c r="Y7" s="247"/>
    </row>
    <row r="8" spans="1:26" ht="21" hidden="1" customHeight="1" thickBot="1">
      <c r="A8" s="43"/>
      <c r="B8" s="44"/>
      <c r="C8" s="34" t="s">
        <v>298</v>
      </c>
      <c r="D8" s="192" t="s">
        <v>301</v>
      </c>
      <c r="E8" s="205"/>
      <c r="F8" s="205"/>
      <c r="G8" s="206"/>
      <c r="H8" s="207"/>
      <c r="I8" s="38" t="s">
        <v>304</v>
      </c>
      <c r="J8" s="138"/>
      <c r="K8" s="39"/>
      <c r="L8" s="39"/>
      <c r="M8" s="39"/>
      <c r="N8" s="39"/>
      <c r="O8" s="39"/>
      <c r="P8" s="40"/>
      <c r="Q8" s="40" t="s">
        <v>93</v>
      </c>
      <c r="R8" s="40"/>
      <c r="S8" s="40"/>
      <c r="T8" s="40"/>
      <c r="U8" s="40"/>
      <c r="V8" s="40"/>
      <c r="W8" s="41"/>
      <c r="X8" s="41">
        <f>X9</f>
        <v>0</v>
      </c>
      <c r="Y8" s="42" t="s">
        <v>25</v>
      </c>
    </row>
    <row r="9" spans="1:26" ht="21" hidden="1" customHeight="1">
      <c r="A9" s="43"/>
      <c r="B9" s="44"/>
      <c r="C9" s="57" t="s">
        <v>300</v>
      </c>
      <c r="D9" s="394" t="s">
        <v>300</v>
      </c>
      <c r="E9" s="214"/>
      <c r="F9" s="214"/>
      <c r="G9" s="216"/>
      <c r="H9" s="217"/>
      <c r="I9" s="218"/>
      <c r="J9" s="219"/>
      <c r="K9" s="220"/>
      <c r="L9" s="220"/>
      <c r="M9" s="220"/>
      <c r="N9" s="220"/>
      <c r="O9" s="220"/>
      <c r="P9" s="221"/>
      <c r="Q9" s="221"/>
      <c r="R9" s="221"/>
      <c r="S9" s="221"/>
      <c r="T9" s="221"/>
      <c r="U9" s="221"/>
      <c r="V9" s="221"/>
      <c r="W9" s="222"/>
      <c r="X9" s="222"/>
      <c r="Y9" s="247"/>
    </row>
    <row r="10" spans="1:26" ht="21" hidden="1" customHeight="1" thickBot="1">
      <c r="A10" s="43"/>
      <c r="B10" s="44"/>
      <c r="C10" s="34" t="s">
        <v>302</v>
      </c>
      <c r="D10" s="192" t="s">
        <v>302</v>
      </c>
      <c r="E10" s="205"/>
      <c r="F10" s="205"/>
      <c r="G10" s="206"/>
      <c r="H10" s="207"/>
      <c r="I10" s="38" t="s">
        <v>305</v>
      </c>
      <c r="J10" s="138"/>
      <c r="K10" s="39"/>
      <c r="L10" s="39"/>
      <c r="M10" s="39"/>
      <c r="N10" s="39"/>
      <c r="O10" s="39"/>
      <c r="P10" s="40"/>
      <c r="Q10" s="40" t="s">
        <v>93</v>
      </c>
      <c r="R10" s="40"/>
      <c r="S10" s="40"/>
      <c r="T10" s="40"/>
      <c r="U10" s="40"/>
      <c r="V10" s="40"/>
      <c r="W10" s="41"/>
      <c r="X10" s="41">
        <f>X11</f>
        <v>0</v>
      </c>
      <c r="Y10" s="42" t="s">
        <v>25</v>
      </c>
    </row>
    <row r="11" spans="1:26" ht="21" hidden="1" customHeight="1">
      <c r="A11" s="43"/>
      <c r="B11" s="44"/>
      <c r="C11" s="57" t="s">
        <v>294</v>
      </c>
      <c r="D11" s="394" t="s">
        <v>294</v>
      </c>
      <c r="E11" s="214"/>
      <c r="F11" s="214"/>
      <c r="G11" s="216"/>
      <c r="H11" s="217"/>
      <c r="I11" s="218"/>
      <c r="J11" s="219"/>
      <c r="K11" s="220"/>
      <c r="L11" s="220"/>
      <c r="M11" s="220"/>
      <c r="N11" s="220"/>
      <c r="O11" s="220"/>
      <c r="P11" s="221"/>
      <c r="Q11" s="221"/>
      <c r="R11" s="221"/>
      <c r="S11" s="221"/>
      <c r="T11" s="221"/>
      <c r="U11" s="221"/>
      <c r="V11" s="221"/>
      <c r="W11" s="222"/>
      <c r="X11" s="222"/>
      <c r="Y11" s="247"/>
    </row>
    <row r="12" spans="1:26" ht="21" customHeight="1" thickBot="1">
      <c r="A12" s="43"/>
      <c r="B12" s="44"/>
      <c r="C12" s="45" t="s">
        <v>303</v>
      </c>
      <c r="D12" s="45" t="s">
        <v>303</v>
      </c>
      <c r="E12" s="423"/>
      <c r="F12" s="423"/>
      <c r="G12" s="424"/>
      <c r="H12" s="425"/>
      <c r="I12" s="38" t="s">
        <v>306</v>
      </c>
      <c r="J12" s="138"/>
      <c r="K12" s="39"/>
      <c r="L12" s="39"/>
      <c r="M12" s="39"/>
      <c r="N12" s="39"/>
      <c r="O12" s="39"/>
      <c r="P12" s="40"/>
      <c r="Q12" s="40" t="s">
        <v>93</v>
      </c>
      <c r="R12" s="40"/>
      <c r="S12" s="40"/>
      <c r="T12" s="40"/>
      <c r="U12" s="40"/>
      <c r="V12" s="40"/>
      <c r="W12" s="41"/>
      <c r="X12" s="41">
        <f>X13</f>
        <v>0</v>
      </c>
      <c r="Y12" s="42" t="s">
        <v>25</v>
      </c>
    </row>
    <row r="13" spans="1:26" ht="21" customHeight="1">
      <c r="A13" s="43"/>
      <c r="B13" s="44"/>
      <c r="C13" s="45" t="s">
        <v>294</v>
      </c>
      <c r="D13" s="45" t="s">
        <v>294</v>
      </c>
      <c r="E13" s="46"/>
      <c r="F13" s="46"/>
      <c r="G13" s="47"/>
      <c r="H13" s="29"/>
      <c r="I13" s="519"/>
      <c r="J13" s="129"/>
      <c r="K13" s="83"/>
      <c r="L13" s="83"/>
      <c r="M13" s="213"/>
      <c r="N13" s="213"/>
      <c r="O13" s="326"/>
      <c r="P13" s="444"/>
      <c r="Q13" s="213"/>
      <c r="R13" s="326"/>
      <c r="S13" s="520"/>
      <c r="T13" s="191"/>
      <c r="U13" s="191"/>
      <c r="V13" s="191"/>
      <c r="W13" s="213"/>
      <c r="X13" s="213">
        <f>M13*P13*S13</f>
        <v>0</v>
      </c>
      <c r="Y13" s="71" t="s">
        <v>208</v>
      </c>
    </row>
    <row r="14" spans="1:26" s="11" customFormat="1" ht="19.5" hidden="1" customHeight="1" thickBot="1">
      <c r="A14" s="33" t="s">
        <v>272</v>
      </c>
      <c r="B14" s="34" t="s">
        <v>272</v>
      </c>
      <c r="C14" s="34" t="s">
        <v>272</v>
      </c>
      <c r="D14" s="34" t="s">
        <v>272</v>
      </c>
      <c r="E14" s="205">
        <v>0</v>
      </c>
      <c r="F14" s="205">
        <f>ROUND(X14/1000,0)</f>
        <v>0</v>
      </c>
      <c r="G14" s="206">
        <f>F14-E14</f>
        <v>0</v>
      </c>
      <c r="H14" s="207">
        <f>IF(E14=0,0,G14/E14)</f>
        <v>0</v>
      </c>
      <c r="I14" s="38" t="s">
        <v>271</v>
      </c>
      <c r="J14" s="138"/>
      <c r="K14" s="39"/>
      <c r="L14" s="39"/>
      <c r="M14" s="39"/>
      <c r="N14" s="39"/>
      <c r="O14" s="39"/>
      <c r="P14" s="40"/>
      <c r="Q14" s="40" t="s">
        <v>270</v>
      </c>
      <c r="R14" s="40"/>
      <c r="S14" s="40"/>
      <c r="T14" s="40"/>
      <c r="U14" s="40"/>
      <c r="V14" s="40"/>
      <c r="W14" s="41"/>
      <c r="X14" s="41">
        <f>X15</f>
        <v>0</v>
      </c>
      <c r="Y14" s="42" t="s">
        <v>25</v>
      </c>
      <c r="Z14" s="6"/>
    </row>
    <row r="15" spans="1:26" ht="21" hidden="1" customHeight="1">
      <c r="A15" s="56" t="s">
        <v>264</v>
      </c>
      <c r="B15" s="57" t="s">
        <v>264</v>
      </c>
      <c r="C15" s="57" t="s">
        <v>264</v>
      </c>
      <c r="D15" s="57" t="s">
        <v>264</v>
      </c>
      <c r="E15" s="46"/>
      <c r="F15" s="46"/>
      <c r="G15" s="47"/>
      <c r="H15" s="29"/>
      <c r="I15" s="51" t="s">
        <v>307</v>
      </c>
      <c r="J15" s="52"/>
      <c r="K15" s="53"/>
      <c r="L15" s="53"/>
      <c r="M15" s="270"/>
      <c r="N15" s="270"/>
      <c r="O15" s="271"/>
      <c r="P15" s="270"/>
      <c r="Q15" s="270"/>
      <c r="R15" s="271"/>
      <c r="S15" s="54"/>
      <c r="T15" s="388"/>
      <c r="U15" s="388"/>
      <c r="V15" s="388"/>
      <c r="W15" s="270"/>
      <c r="X15" s="270">
        <v>0</v>
      </c>
      <c r="Y15" s="55" t="s">
        <v>208</v>
      </c>
    </row>
    <row r="16" spans="1:26" ht="21" hidden="1" customHeight="1" thickBot="1">
      <c r="A16" s="33" t="s">
        <v>269</v>
      </c>
      <c r="B16" s="34" t="s">
        <v>269</v>
      </c>
      <c r="C16" s="34" t="s">
        <v>269</v>
      </c>
      <c r="D16" s="34" t="s">
        <v>269</v>
      </c>
      <c r="E16" s="205">
        <v>0</v>
      </c>
      <c r="F16" s="205">
        <f>ROUND(X16/1000,0)</f>
        <v>0</v>
      </c>
      <c r="G16" s="206">
        <f>F16-E16</f>
        <v>0</v>
      </c>
      <c r="H16" s="207">
        <f>IF(E16=0,0,G16/E16)</f>
        <v>0</v>
      </c>
      <c r="I16" s="38" t="s">
        <v>268</v>
      </c>
      <c r="J16" s="138"/>
      <c r="K16" s="39"/>
      <c r="L16" s="39"/>
      <c r="M16" s="39"/>
      <c r="N16" s="39"/>
      <c r="O16" s="39"/>
      <c r="P16" s="40"/>
      <c r="Q16" s="40" t="s">
        <v>267</v>
      </c>
      <c r="R16" s="40"/>
      <c r="S16" s="40"/>
      <c r="T16" s="40"/>
      <c r="U16" s="40"/>
      <c r="V16" s="40"/>
      <c r="W16" s="41"/>
      <c r="X16" s="41">
        <f>X17</f>
        <v>0</v>
      </c>
      <c r="Y16" s="42" t="s">
        <v>25</v>
      </c>
    </row>
    <row r="17" spans="1:27" ht="21" hidden="1" customHeight="1">
      <c r="A17" s="56" t="s">
        <v>264</v>
      </c>
      <c r="B17" s="57" t="s">
        <v>264</v>
      </c>
      <c r="C17" s="57" t="s">
        <v>264</v>
      </c>
      <c r="D17" s="394" t="s">
        <v>264</v>
      </c>
      <c r="E17" s="214"/>
      <c r="F17" s="215">
        <v>0</v>
      </c>
      <c r="G17" s="216"/>
      <c r="H17" s="217"/>
      <c r="I17" s="218"/>
      <c r="J17" s="219"/>
      <c r="K17" s="220"/>
      <c r="L17" s="220"/>
      <c r="M17" s="220"/>
      <c r="N17" s="220"/>
      <c r="O17" s="220"/>
      <c r="P17" s="221"/>
      <c r="Q17" s="221"/>
      <c r="R17" s="221"/>
      <c r="S17" s="221"/>
      <c r="T17" s="221"/>
      <c r="U17" s="221"/>
      <c r="V17" s="221"/>
      <c r="W17" s="222"/>
      <c r="X17" s="222">
        <v>0</v>
      </c>
      <c r="Y17" s="247" t="s">
        <v>208</v>
      </c>
    </row>
    <row r="18" spans="1:27" s="11" customFormat="1" ht="19.5" hidden="1" customHeight="1">
      <c r="A18" s="33" t="s">
        <v>257</v>
      </c>
      <c r="B18" s="34" t="s">
        <v>257</v>
      </c>
      <c r="C18" s="475" t="s">
        <v>215</v>
      </c>
      <c r="D18" s="476"/>
      <c r="E18" s="230">
        <f>SUM(E19,E22,E25,E28)</f>
        <v>0</v>
      </c>
      <c r="F18" s="230">
        <f>SUM(F19,F22,F25,F28)</f>
        <v>0</v>
      </c>
      <c r="G18" s="231">
        <f>F18-E18</f>
        <v>0</v>
      </c>
      <c r="H18" s="232">
        <f>IF(E18=0,0,G18/E18)</f>
        <v>0</v>
      </c>
      <c r="I18" s="233" t="s">
        <v>266</v>
      </c>
      <c r="J18" s="234"/>
      <c r="K18" s="235"/>
      <c r="L18" s="235"/>
      <c r="M18" s="234"/>
      <c r="N18" s="234"/>
      <c r="O18" s="234"/>
      <c r="P18" s="234"/>
      <c r="Q18" s="234"/>
      <c r="R18" s="236"/>
      <c r="S18" s="236"/>
      <c r="T18" s="236"/>
      <c r="U18" s="236"/>
      <c r="V18" s="236"/>
      <c r="W18" s="236"/>
      <c r="X18" s="237">
        <f>SUM(X19,X22,X25,X28)</f>
        <v>0</v>
      </c>
      <c r="Y18" s="248" t="s">
        <v>25</v>
      </c>
      <c r="Z18" s="6"/>
    </row>
    <row r="19" spans="1:27" s="11" customFormat="1" ht="19.5" hidden="1" customHeight="1">
      <c r="A19" s="43" t="s">
        <v>265</v>
      </c>
      <c r="B19" s="44" t="s">
        <v>264</v>
      </c>
      <c r="C19" s="34" t="s">
        <v>263</v>
      </c>
      <c r="D19" s="389" t="s">
        <v>211</v>
      </c>
      <c r="E19" s="208">
        <f>SUM(E20:E20)</f>
        <v>0</v>
      </c>
      <c r="F19" s="208">
        <f>SUM(F20:F20)</f>
        <v>0</v>
      </c>
      <c r="G19" s="209">
        <f>F19-E19</f>
        <v>0</v>
      </c>
      <c r="H19" s="210">
        <f>IF(E19=0,0,G19/E19)</f>
        <v>0</v>
      </c>
      <c r="I19" s="194" t="s">
        <v>262</v>
      </c>
      <c r="J19" s="195"/>
      <c r="K19" s="196"/>
      <c r="L19" s="196"/>
      <c r="M19" s="196"/>
      <c r="N19" s="196"/>
      <c r="O19" s="196"/>
      <c r="P19" s="197"/>
      <c r="Q19" s="197"/>
      <c r="R19" s="197"/>
      <c r="S19" s="197"/>
      <c r="T19" s="197"/>
      <c r="U19" s="197"/>
      <c r="V19" s="223" t="s">
        <v>209</v>
      </c>
      <c r="W19" s="224"/>
      <c r="X19" s="225">
        <f>X20</f>
        <v>0</v>
      </c>
      <c r="Y19" s="249" t="s">
        <v>208</v>
      </c>
      <c r="Z19" s="6"/>
    </row>
    <row r="20" spans="1:27" s="11" customFormat="1" ht="19.5" hidden="1" customHeight="1">
      <c r="A20" s="43"/>
      <c r="B20" s="44"/>
      <c r="C20" s="44" t="s">
        <v>257</v>
      </c>
      <c r="D20" s="44" t="s">
        <v>309</v>
      </c>
      <c r="E20" s="393">
        <v>0</v>
      </c>
      <c r="F20" s="393">
        <f>ROUND(X20/1000,0)</f>
        <v>0</v>
      </c>
      <c r="G20" s="252">
        <f>F20-E20</f>
        <v>0</v>
      </c>
      <c r="H20" s="253">
        <f>IF(E20=0,0,G20/E20)</f>
        <v>0</v>
      </c>
      <c r="I20" s="139"/>
      <c r="J20" s="271"/>
      <c r="K20" s="270"/>
      <c r="L20" s="270"/>
      <c r="M20" s="270"/>
      <c r="N20" s="388"/>
      <c r="O20" s="198"/>
      <c r="P20" s="270"/>
      <c r="Q20" s="52"/>
      <c r="R20" s="199"/>
      <c r="S20" s="200"/>
      <c r="T20" s="200"/>
      <c r="U20" s="388"/>
      <c r="V20" s="390" t="s">
        <v>256</v>
      </c>
      <c r="W20" s="140"/>
      <c r="X20" s="140">
        <f>X21</f>
        <v>0</v>
      </c>
      <c r="Y20" s="141" t="s">
        <v>208</v>
      </c>
      <c r="Z20" s="6"/>
    </row>
    <row r="21" spans="1:27" s="11" customFormat="1" ht="19.5" hidden="1" customHeight="1">
      <c r="A21" s="58"/>
      <c r="B21" s="44"/>
      <c r="C21" s="44"/>
      <c r="D21" s="57" t="s">
        <v>310</v>
      </c>
      <c r="E21" s="59"/>
      <c r="F21" s="59"/>
      <c r="G21" s="60"/>
      <c r="H21" s="82"/>
      <c r="I21" s="322"/>
      <c r="J21" s="324"/>
      <c r="K21" s="329"/>
      <c r="L21" s="329"/>
      <c r="M21" s="323"/>
      <c r="N21" s="323"/>
      <c r="O21" s="330"/>
      <c r="P21" s="323"/>
      <c r="Q21" s="331"/>
      <c r="R21" s="332"/>
      <c r="S21" s="333"/>
      <c r="T21" s="334"/>
      <c r="U21" s="334"/>
      <c r="V21" s="335"/>
      <c r="W21" s="336"/>
      <c r="X21" s="324"/>
      <c r="Y21" s="325"/>
      <c r="Z21" s="6"/>
    </row>
    <row r="22" spans="1:27" s="11" customFormat="1" ht="19.5" hidden="1" customHeight="1">
      <c r="A22" s="58"/>
      <c r="B22" s="44"/>
      <c r="C22" s="34" t="s">
        <v>261</v>
      </c>
      <c r="D22" s="389" t="s">
        <v>211</v>
      </c>
      <c r="E22" s="208">
        <f>SUM(E23:E24)</f>
        <v>0</v>
      </c>
      <c r="F22" s="208">
        <f>SUM(F23:F24)</f>
        <v>0</v>
      </c>
      <c r="G22" s="209">
        <f>F22-E22</f>
        <v>0</v>
      </c>
      <c r="H22" s="210">
        <f>IF(E22=0,0,G22/E22)</f>
        <v>0</v>
      </c>
      <c r="I22" s="194" t="s">
        <v>260</v>
      </c>
      <c r="J22" s="195"/>
      <c r="K22" s="196"/>
      <c r="L22" s="196"/>
      <c r="M22" s="196"/>
      <c r="N22" s="196"/>
      <c r="O22" s="196"/>
      <c r="P22" s="197"/>
      <c r="Q22" s="197"/>
      <c r="R22" s="197"/>
      <c r="S22" s="197"/>
      <c r="T22" s="197"/>
      <c r="U22" s="197"/>
      <c r="V22" s="223" t="s">
        <v>209</v>
      </c>
      <c r="W22" s="224"/>
      <c r="X22" s="224">
        <f>X23</f>
        <v>0</v>
      </c>
      <c r="Y22" s="249" t="s">
        <v>208</v>
      </c>
      <c r="Z22" s="6"/>
    </row>
    <row r="23" spans="1:27" s="11" customFormat="1" ht="19.5" hidden="1" customHeight="1">
      <c r="A23" s="58"/>
      <c r="B23" s="44"/>
      <c r="C23" s="44" t="s">
        <v>257</v>
      </c>
      <c r="D23" s="34" t="s">
        <v>311</v>
      </c>
      <c r="E23" s="35">
        <v>0</v>
      </c>
      <c r="F23" s="226">
        <f>ROUND(X23/1000,0)</f>
        <v>0</v>
      </c>
      <c r="G23" s="36">
        <f>F23-E23</f>
        <v>0</v>
      </c>
      <c r="H23" s="119">
        <f>IF(E23=0,0,G23/E23)</f>
        <v>0</v>
      </c>
      <c r="I23" s="139"/>
      <c r="J23" s="157"/>
      <c r="K23" s="86"/>
      <c r="L23" s="86"/>
      <c r="M23" s="86"/>
      <c r="N23" s="229"/>
      <c r="O23" s="227"/>
      <c r="P23" s="86"/>
      <c r="Q23" s="228"/>
      <c r="R23" s="392"/>
      <c r="S23" s="391"/>
      <c r="T23" s="391"/>
      <c r="U23" s="229"/>
      <c r="V23" s="390" t="s">
        <v>256</v>
      </c>
      <c r="W23" s="140"/>
      <c r="X23" s="140">
        <f>X24</f>
        <v>0</v>
      </c>
      <c r="Y23" s="141" t="s">
        <v>208</v>
      </c>
      <c r="Z23" s="6"/>
    </row>
    <row r="24" spans="1:27" s="11" customFormat="1" ht="19.5" hidden="1" customHeight="1">
      <c r="A24" s="58"/>
      <c r="B24" s="80"/>
      <c r="C24" s="81"/>
      <c r="D24" s="57" t="s">
        <v>310</v>
      </c>
      <c r="E24" s="59"/>
      <c r="F24" s="59"/>
      <c r="G24" s="60"/>
      <c r="H24" s="82"/>
      <c r="I24" s="326"/>
      <c r="J24" s="213"/>
      <c r="K24" s="83"/>
      <c r="L24" s="83"/>
      <c r="M24" s="213"/>
      <c r="N24" s="213"/>
      <c r="O24" s="326"/>
      <c r="P24" s="213"/>
      <c r="Q24" s="213"/>
      <c r="R24" s="326"/>
      <c r="S24" s="326"/>
      <c r="T24" s="326"/>
      <c r="U24" s="326"/>
      <c r="V24" s="326"/>
      <c r="W24" s="326"/>
      <c r="X24" s="213"/>
      <c r="Y24" s="71"/>
      <c r="Z24" s="6"/>
    </row>
    <row r="25" spans="1:27" s="11" customFormat="1" ht="19.5" hidden="1" customHeight="1">
      <c r="A25" s="43"/>
      <c r="B25" s="44"/>
      <c r="C25" s="44" t="s">
        <v>259</v>
      </c>
      <c r="D25" s="389" t="s">
        <v>211</v>
      </c>
      <c r="E25" s="208">
        <f>SUM(E26:E27)</f>
        <v>0</v>
      </c>
      <c r="F25" s="208">
        <f>SUM(F26:F27)</f>
        <v>0</v>
      </c>
      <c r="G25" s="209">
        <f>F25-E25</f>
        <v>0</v>
      </c>
      <c r="H25" s="210">
        <f>IF(E25=0,0,G25/E25)</f>
        <v>0</v>
      </c>
      <c r="I25" s="194" t="s">
        <v>258</v>
      </c>
      <c r="J25" s="195"/>
      <c r="K25" s="196"/>
      <c r="L25" s="196"/>
      <c r="M25" s="196"/>
      <c r="N25" s="196"/>
      <c r="O25" s="196"/>
      <c r="P25" s="197"/>
      <c r="Q25" s="197"/>
      <c r="R25" s="197"/>
      <c r="S25" s="197"/>
      <c r="T25" s="197"/>
      <c r="U25" s="197"/>
      <c r="V25" s="223" t="s">
        <v>209</v>
      </c>
      <c r="W25" s="224"/>
      <c r="X25" s="225">
        <f>X26</f>
        <v>0</v>
      </c>
      <c r="Y25" s="249" t="s">
        <v>208</v>
      </c>
      <c r="Z25" s="6"/>
    </row>
    <row r="26" spans="1:27" s="11" customFormat="1" ht="19.5" hidden="1" customHeight="1">
      <c r="A26" s="43"/>
      <c r="B26" s="44"/>
      <c r="C26" s="44" t="s">
        <v>257</v>
      </c>
      <c r="D26" s="34" t="s">
        <v>312</v>
      </c>
      <c r="E26" s="226">
        <v>0</v>
      </c>
      <c r="F26" s="226">
        <f>ROUND(X26/1000,0)</f>
        <v>0</v>
      </c>
      <c r="G26" s="254">
        <f>F26-E26</f>
        <v>0</v>
      </c>
      <c r="H26" s="176">
        <f>IF(E26=0,0,G26/E26)</f>
        <v>0</v>
      </c>
      <c r="I26" s="139"/>
      <c r="J26" s="157"/>
      <c r="K26" s="86"/>
      <c r="L26" s="86"/>
      <c r="M26" s="86"/>
      <c r="N26" s="229"/>
      <c r="O26" s="227"/>
      <c r="P26" s="86"/>
      <c r="Q26" s="228"/>
      <c r="R26" s="392"/>
      <c r="S26" s="391"/>
      <c r="T26" s="391"/>
      <c r="U26" s="229"/>
      <c r="V26" s="390" t="s">
        <v>256</v>
      </c>
      <c r="W26" s="140"/>
      <c r="X26" s="140">
        <f>X27</f>
        <v>0</v>
      </c>
      <c r="Y26" s="141" t="s">
        <v>208</v>
      </c>
      <c r="Z26" s="6"/>
    </row>
    <row r="27" spans="1:27" s="11" customFormat="1" ht="19.5" hidden="1" customHeight="1">
      <c r="A27" s="43"/>
      <c r="B27" s="44"/>
      <c r="C27" s="44"/>
      <c r="D27" s="44" t="s">
        <v>310</v>
      </c>
      <c r="E27" s="46"/>
      <c r="F27" s="46"/>
      <c r="G27" s="47"/>
      <c r="H27" s="68"/>
      <c r="I27" s="65"/>
      <c r="J27" s="271"/>
      <c r="K27" s="270"/>
      <c r="L27" s="270"/>
      <c r="M27" s="270"/>
      <c r="N27" s="52"/>
      <c r="O27" s="72"/>
      <c r="P27" s="76"/>
      <c r="Q27" s="72"/>
      <c r="R27" s="72"/>
      <c r="S27" s="75"/>
      <c r="T27" s="74"/>
      <c r="U27" s="388"/>
      <c r="V27" s="270"/>
      <c r="W27" s="66"/>
      <c r="X27" s="66"/>
      <c r="Y27" s="55"/>
      <c r="Z27" s="6"/>
    </row>
    <row r="28" spans="1:27" s="11" customFormat="1" ht="19.5" hidden="1" customHeight="1">
      <c r="A28" s="43"/>
      <c r="B28" s="44"/>
      <c r="C28" s="34" t="s">
        <v>255</v>
      </c>
      <c r="D28" s="389" t="s">
        <v>221</v>
      </c>
      <c r="E28" s="208">
        <f>E29</f>
        <v>0</v>
      </c>
      <c r="F28" s="208">
        <f>F29</f>
        <v>0</v>
      </c>
      <c r="G28" s="209">
        <f>F28-E28</f>
        <v>0</v>
      </c>
      <c r="H28" s="210">
        <f>IF(E28=0,0,G28/E28)</f>
        <v>0</v>
      </c>
      <c r="I28" s="194" t="s">
        <v>254</v>
      </c>
      <c r="J28" s="195"/>
      <c r="K28" s="196"/>
      <c r="L28" s="196"/>
      <c r="M28" s="196"/>
      <c r="N28" s="196"/>
      <c r="O28" s="196"/>
      <c r="P28" s="197"/>
      <c r="Q28" s="197"/>
      <c r="R28" s="197"/>
      <c r="S28" s="197"/>
      <c r="T28" s="197"/>
      <c r="U28" s="197"/>
      <c r="V28" s="223" t="s">
        <v>220</v>
      </c>
      <c r="W28" s="224"/>
      <c r="X28" s="224">
        <f>SUM(X29:X29)</f>
        <v>0</v>
      </c>
      <c r="Y28" s="249" t="s">
        <v>216</v>
      </c>
      <c r="Z28" s="6"/>
    </row>
    <row r="29" spans="1:27" s="11" customFormat="1" ht="19.5" hidden="1" customHeight="1">
      <c r="A29" s="43"/>
      <c r="B29" s="44"/>
      <c r="C29" s="44" t="s">
        <v>253</v>
      </c>
      <c r="D29" s="44" t="s">
        <v>252</v>
      </c>
      <c r="E29" s="46">
        <v>0</v>
      </c>
      <c r="F29" s="46">
        <f>ROUND(X29/1000,0)</f>
        <v>0</v>
      </c>
      <c r="G29" s="254">
        <f>F29-E29</f>
        <v>0</v>
      </c>
      <c r="H29" s="176">
        <f>IF(E29=0,0,G29/E29)</f>
        <v>0</v>
      </c>
      <c r="I29" s="263"/>
      <c r="J29" s="405"/>
      <c r="K29" s="404"/>
      <c r="L29" s="404"/>
      <c r="M29" s="404"/>
      <c r="N29" s="267"/>
      <c r="O29" s="357"/>
      <c r="P29" s="358"/>
      <c r="Q29" s="357"/>
      <c r="R29" s="359"/>
      <c r="S29" s="74"/>
      <c r="T29" s="74"/>
      <c r="U29" s="267" t="s">
        <v>282</v>
      </c>
      <c r="V29" s="404"/>
      <c r="W29" s="132"/>
      <c r="X29" s="132">
        <f>M29*P29</f>
        <v>0</v>
      </c>
      <c r="Y29" s="133" t="s">
        <v>281</v>
      </c>
      <c r="Z29" s="6"/>
    </row>
    <row r="30" spans="1:27" s="11" customFormat="1" ht="19.5" hidden="1" customHeight="1">
      <c r="A30" s="250"/>
      <c r="B30" s="81"/>
      <c r="C30" s="81"/>
      <c r="D30" s="57"/>
      <c r="E30" s="59"/>
      <c r="F30" s="59"/>
      <c r="G30" s="60"/>
      <c r="H30" s="82"/>
      <c r="I30" s="69"/>
      <c r="J30" s="213"/>
      <c r="K30" s="83"/>
      <c r="L30" s="83"/>
      <c r="M30" s="84"/>
      <c r="N30" s="213"/>
      <c r="O30" s="83"/>
      <c r="P30" s="213"/>
      <c r="Q30" s="213"/>
      <c r="R30" s="213"/>
      <c r="S30" s="213"/>
      <c r="T30" s="213"/>
      <c r="U30" s="213"/>
      <c r="V30" s="213"/>
      <c r="W30" s="213"/>
      <c r="X30" s="213"/>
      <c r="Y30" s="71"/>
      <c r="Z30" s="6"/>
    </row>
    <row r="31" spans="1:27" s="11" customFormat="1" ht="19.5" customHeight="1">
      <c r="A31" s="33" t="s">
        <v>240</v>
      </c>
      <c r="B31" s="34" t="s">
        <v>30</v>
      </c>
      <c r="C31" s="475" t="s">
        <v>251</v>
      </c>
      <c r="D31" s="476"/>
      <c r="E31" s="230">
        <f>SUM(E32,E37)</f>
        <v>102966</v>
      </c>
      <c r="F31" s="230">
        <f>SUM(F32,F37)</f>
        <v>129723</v>
      </c>
      <c r="G31" s="231">
        <f>F31-E31</f>
        <v>26757</v>
      </c>
      <c r="H31" s="232">
        <f>IF(E31=0,0,G31/E31)</f>
        <v>0.25986247887652236</v>
      </c>
      <c r="I31" s="233" t="s">
        <v>250</v>
      </c>
      <c r="J31" s="234"/>
      <c r="K31" s="235"/>
      <c r="L31" s="235"/>
      <c r="M31" s="234"/>
      <c r="N31" s="234"/>
      <c r="O31" s="234"/>
      <c r="P31" s="234"/>
      <c r="Q31" s="234" t="s">
        <v>249</v>
      </c>
      <c r="R31" s="236"/>
      <c r="S31" s="236"/>
      <c r="T31" s="236"/>
      <c r="U31" s="236"/>
      <c r="V31" s="236"/>
      <c r="W31" s="236"/>
      <c r="X31" s="237">
        <f>X32+X37</f>
        <v>129723000</v>
      </c>
      <c r="Y31" s="248" t="s">
        <v>25</v>
      </c>
      <c r="Z31" s="6"/>
    </row>
    <row r="32" spans="1:27" s="11" customFormat="1" ht="19.5" customHeight="1">
      <c r="A32" s="43" t="s">
        <v>248</v>
      </c>
      <c r="B32" s="44" t="s">
        <v>248</v>
      </c>
      <c r="C32" s="34" t="s">
        <v>247</v>
      </c>
      <c r="D32" s="389" t="s">
        <v>221</v>
      </c>
      <c r="E32" s="208">
        <f>E33</f>
        <v>72966</v>
      </c>
      <c r="F32" s="208">
        <f>F33</f>
        <v>63720</v>
      </c>
      <c r="G32" s="209">
        <f>F32-E32</f>
        <v>-9246</v>
      </c>
      <c r="H32" s="210">
        <f>IF(E32=0,0,G32/E32)</f>
        <v>-0.12671655291505632</v>
      </c>
      <c r="I32" s="194" t="s">
        <v>246</v>
      </c>
      <c r="J32" s="195"/>
      <c r="K32" s="196"/>
      <c r="L32" s="196"/>
      <c r="M32" s="196"/>
      <c r="N32" s="196"/>
      <c r="O32" s="196"/>
      <c r="P32" s="197"/>
      <c r="Q32" s="197"/>
      <c r="R32" s="197"/>
      <c r="S32" s="197"/>
      <c r="T32" s="197"/>
      <c r="U32" s="197"/>
      <c r="V32" s="223" t="s">
        <v>220</v>
      </c>
      <c r="W32" s="224"/>
      <c r="X32" s="225">
        <f>SUM(X33)</f>
        <v>63720000</v>
      </c>
      <c r="Y32" s="249" t="s">
        <v>216</v>
      </c>
      <c r="Z32" s="270"/>
      <c r="AA32" s="6"/>
    </row>
    <row r="33" spans="1:26" s="11" customFormat="1" ht="19.5" customHeight="1">
      <c r="A33" s="43"/>
      <c r="B33" s="44"/>
      <c r="C33" s="44" t="s">
        <v>240</v>
      </c>
      <c r="D33" s="34" t="s">
        <v>245</v>
      </c>
      <c r="E33" s="35">
        <v>72966</v>
      </c>
      <c r="F33" s="46">
        <f>ROUND(X33/1000,0)</f>
        <v>63720</v>
      </c>
      <c r="G33" s="254">
        <f>F33-E33</f>
        <v>-9246</v>
      </c>
      <c r="H33" s="176">
        <f>IF(E33=0,0,G33/E33)</f>
        <v>-0.12671655291505632</v>
      </c>
      <c r="I33" s="139" t="s">
        <v>243</v>
      </c>
      <c r="J33" s="157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474" t="s">
        <v>220</v>
      </c>
      <c r="W33" s="474"/>
      <c r="X33" s="140">
        <f>SUM(X34:X35)</f>
        <v>63720000</v>
      </c>
      <c r="Y33" s="141" t="s">
        <v>216</v>
      </c>
      <c r="Z33" s="6"/>
    </row>
    <row r="34" spans="1:26" s="11" customFormat="1" ht="19.5" customHeight="1">
      <c r="A34" s="43"/>
      <c r="B34" s="44"/>
      <c r="C34" s="44"/>
      <c r="D34" s="44"/>
      <c r="E34" s="46"/>
      <c r="F34" s="46"/>
      <c r="G34" s="47"/>
      <c r="H34" s="29"/>
      <c r="I34" s="65" t="s">
        <v>244</v>
      </c>
      <c r="J34" s="271"/>
      <c r="K34" s="270"/>
      <c r="L34" s="270"/>
      <c r="M34" s="270">
        <v>5300000</v>
      </c>
      <c r="N34" s="388" t="s">
        <v>216</v>
      </c>
      <c r="O34" s="72" t="s">
        <v>219</v>
      </c>
      <c r="P34" s="67">
        <v>12</v>
      </c>
      <c r="Q34" s="72" t="s">
        <v>218</v>
      </c>
      <c r="R34" s="77"/>
      <c r="S34" s="74"/>
      <c r="T34" s="74"/>
      <c r="U34" s="388" t="s">
        <v>217</v>
      </c>
      <c r="V34" s="270"/>
      <c r="W34" s="66"/>
      <c r="X34" s="132">
        <f>M34*P34</f>
        <v>63600000</v>
      </c>
      <c r="Y34" s="55" t="s">
        <v>216</v>
      </c>
      <c r="Z34" s="6"/>
    </row>
    <row r="35" spans="1:26" s="11" customFormat="1" ht="19.5" customHeight="1">
      <c r="A35" s="43"/>
      <c r="B35" s="44"/>
      <c r="C35" s="44"/>
      <c r="D35" s="44"/>
      <c r="E35" s="46"/>
      <c r="F35" s="46"/>
      <c r="G35" s="47"/>
      <c r="H35" s="29"/>
      <c r="I35" s="445" t="s">
        <v>414</v>
      </c>
      <c r="J35" s="384"/>
      <c r="K35" s="339"/>
      <c r="L35" s="339"/>
      <c r="M35" s="270">
        <v>10000</v>
      </c>
      <c r="N35" s="413" t="s">
        <v>60</v>
      </c>
      <c r="O35" s="72" t="s">
        <v>56</v>
      </c>
      <c r="P35" s="67">
        <v>12</v>
      </c>
      <c r="Q35" s="72" t="s">
        <v>0</v>
      </c>
      <c r="R35" s="77"/>
      <c r="S35" s="74"/>
      <c r="T35" s="74"/>
      <c r="U35" s="413" t="s">
        <v>52</v>
      </c>
      <c r="V35" s="270"/>
      <c r="W35" s="66"/>
      <c r="X35" s="132">
        <f>M35*P35</f>
        <v>120000</v>
      </c>
      <c r="Y35" s="55" t="s">
        <v>60</v>
      </c>
      <c r="Z35" s="6"/>
    </row>
    <row r="36" spans="1:26" s="11" customFormat="1" ht="19.5" customHeight="1">
      <c r="A36" s="43"/>
      <c r="B36" s="44"/>
      <c r="C36" s="57"/>
      <c r="D36" s="57"/>
      <c r="E36" s="59"/>
      <c r="F36" s="59"/>
      <c r="G36" s="60"/>
      <c r="H36" s="193"/>
      <c r="I36" s="263"/>
      <c r="J36" s="405"/>
      <c r="K36" s="404"/>
      <c r="L36" s="404"/>
      <c r="M36" s="404"/>
      <c r="N36" s="267"/>
      <c r="O36" s="357"/>
      <c r="P36" s="358"/>
      <c r="Q36" s="357"/>
      <c r="R36" s="359"/>
      <c r="S36" s="74"/>
      <c r="T36" s="74"/>
      <c r="U36" s="267"/>
      <c r="V36" s="404"/>
      <c r="W36" s="132"/>
      <c r="X36" s="132"/>
      <c r="Y36" s="133"/>
      <c r="Z36" s="6"/>
    </row>
    <row r="37" spans="1:26" s="11" customFormat="1" ht="19.5" customHeight="1">
      <c r="A37" s="43"/>
      <c r="B37" s="44"/>
      <c r="C37" s="44" t="s">
        <v>242</v>
      </c>
      <c r="D37" s="389" t="s">
        <v>221</v>
      </c>
      <c r="E37" s="208">
        <f>E38</f>
        <v>30000</v>
      </c>
      <c r="F37" s="208">
        <f>F38</f>
        <v>66003</v>
      </c>
      <c r="G37" s="209">
        <f>F37-E37</f>
        <v>36003</v>
      </c>
      <c r="H37" s="210">
        <f>IF(E37=0,0,G37/E37)</f>
        <v>1.2000999999999999</v>
      </c>
      <c r="I37" s="194" t="s">
        <v>241</v>
      </c>
      <c r="J37" s="195"/>
      <c r="K37" s="196"/>
      <c r="L37" s="196"/>
      <c r="M37" s="196"/>
      <c r="N37" s="196"/>
      <c r="O37" s="196"/>
      <c r="P37" s="197"/>
      <c r="Q37" s="197"/>
      <c r="R37" s="197"/>
      <c r="S37" s="197"/>
      <c r="T37" s="197"/>
      <c r="U37" s="197"/>
      <c r="V37" s="223" t="s">
        <v>220</v>
      </c>
      <c r="W37" s="224"/>
      <c r="X37" s="224">
        <f>X38</f>
        <v>66003000</v>
      </c>
      <c r="Y37" s="249" t="s">
        <v>216</v>
      </c>
      <c r="Z37" s="6"/>
    </row>
    <row r="38" spans="1:26" s="11" customFormat="1" ht="19.5" customHeight="1">
      <c r="A38" s="43"/>
      <c r="B38" s="44"/>
      <c r="C38" s="44" t="s">
        <v>240</v>
      </c>
      <c r="D38" s="44" t="s">
        <v>239</v>
      </c>
      <c r="E38" s="46">
        <v>30000</v>
      </c>
      <c r="F38" s="46">
        <f>ROUND(X38/1000,0)</f>
        <v>66003</v>
      </c>
      <c r="G38" s="254">
        <f>F38-E38</f>
        <v>36003</v>
      </c>
      <c r="H38" s="176">
        <f>IF(E38=0,0,G38/E38)</f>
        <v>1.2000999999999999</v>
      </c>
      <c r="I38" s="139" t="s">
        <v>238</v>
      </c>
      <c r="J38" s="157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474" t="s">
        <v>209</v>
      </c>
      <c r="W38" s="474"/>
      <c r="X38" s="140">
        <f>ROUNDUP(SUM(X39:X40),-3)</f>
        <v>66003000</v>
      </c>
      <c r="Y38" s="141" t="s">
        <v>208</v>
      </c>
      <c r="Z38" s="6"/>
    </row>
    <row r="39" spans="1:26" s="11" customFormat="1" ht="19.5" customHeight="1">
      <c r="A39" s="43"/>
      <c r="B39" s="44"/>
      <c r="C39" s="44"/>
      <c r="D39" s="44"/>
      <c r="E39" s="46"/>
      <c r="F39" s="46"/>
      <c r="G39" s="252"/>
      <c r="H39" s="253"/>
      <c r="I39" s="65" t="s">
        <v>237</v>
      </c>
      <c r="J39" s="271" t="s">
        <v>236</v>
      </c>
      <c r="K39" s="270"/>
      <c r="L39" s="270"/>
      <c r="M39" s="270">
        <v>2300000</v>
      </c>
      <c r="N39" s="413" t="s">
        <v>60</v>
      </c>
      <c r="O39" s="72" t="s">
        <v>56</v>
      </c>
      <c r="P39" s="67">
        <v>12</v>
      </c>
      <c r="Q39" s="72" t="s">
        <v>0</v>
      </c>
      <c r="R39" s="77"/>
      <c r="S39" s="74"/>
      <c r="T39" s="74"/>
      <c r="U39" s="413" t="s">
        <v>52</v>
      </c>
      <c r="V39" s="270"/>
      <c r="W39" s="66"/>
      <c r="X39" s="132">
        <f>M39*P39</f>
        <v>27600000</v>
      </c>
      <c r="Y39" s="55" t="s">
        <v>60</v>
      </c>
      <c r="Z39" s="6"/>
    </row>
    <row r="40" spans="1:26" s="11" customFormat="1" ht="19.5" customHeight="1">
      <c r="A40" s="43"/>
      <c r="B40" s="44"/>
      <c r="C40" s="44"/>
      <c r="D40" s="44"/>
      <c r="E40" s="46"/>
      <c r="F40" s="46"/>
      <c r="G40" s="252"/>
      <c r="H40" s="253"/>
      <c r="I40" s="65" t="s">
        <v>415</v>
      </c>
      <c r="J40" s="271"/>
      <c r="K40" s="270"/>
      <c r="L40" s="270"/>
      <c r="M40" s="270"/>
      <c r="N40" s="413"/>
      <c r="O40" s="72"/>
      <c r="P40" s="67"/>
      <c r="Q40" s="72"/>
      <c r="R40" s="77"/>
      <c r="S40" s="74"/>
      <c r="T40" s="74"/>
      <c r="U40" s="413"/>
      <c r="V40" s="270"/>
      <c r="W40" s="66"/>
      <c r="X40" s="66">
        <v>38402497</v>
      </c>
      <c r="Y40" s="55" t="s">
        <v>411</v>
      </c>
      <c r="Z40" s="6"/>
    </row>
    <row r="41" spans="1:26" s="11" customFormat="1" ht="19.5" customHeight="1">
      <c r="A41" s="43"/>
      <c r="B41" s="44"/>
      <c r="C41" s="44"/>
      <c r="D41" s="44"/>
      <c r="E41" s="46"/>
      <c r="F41" s="46"/>
      <c r="G41" s="252"/>
      <c r="H41" s="253"/>
      <c r="I41" s="65"/>
      <c r="J41" s="271"/>
      <c r="K41" s="270"/>
      <c r="L41" s="270"/>
      <c r="M41" s="270"/>
      <c r="N41" s="413"/>
      <c r="O41" s="72"/>
      <c r="P41" s="67"/>
      <c r="Q41" s="72"/>
      <c r="R41" s="77"/>
      <c r="S41" s="74"/>
      <c r="T41" s="74"/>
      <c r="U41" s="413"/>
      <c r="V41" s="270"/>
      <c r="W41" s="66"/>
      <c r="X41" s="66"/>
      <c r="Y41" s="55"/>
      <c r="Z41" s="6"/>
    </row>
    <row r="42" spans="1:26" s="11" customFormat="1" ht="19.5" customHeight="1">
      <c r="A42" s="56"/>
      <c r="B42" s="57"/>
      <c r="C42" s="57"/>
      <c r="D42" s="57"/>
      <c r="E42" s="59"/>
      <c r="F42" s="59"/>
      <c r="G42" s="60"/>
      <c r="H42" s="193"/>
      <c r="I42" s="69"/>
      <c r="J42" s="326"/>
      <c r="K42" s="213"/>
      <c r="L42" s="213"/>
      <c r="M42" s="213"/>
      <c r="N42" s="191"/>
      <c r="O42" s="201"/>
      <c r="P42" s="202"/>
      <c r="Q42" s="201"/>
      <c r="R42" s="203"/>
      <c r="S42" s="204"/>
      <c r="T42" s="204"/>
      <c r="U42" s="191"/>
      <c r="V42" s="213"/>
      <c r="W42" s="70"/>
      <c r="X42" s="70"/>
      <c r="Y42" s="71"/>
      <c r="Z42" s="6"/>
    </row>
    <row r="43" spans="1:26" s="11" customFormat="1" ht="19.5" hidden="1" customHeight="1">
      <c r="A43" s="33" t="s">
        <v>227</v>
      </c>
      <c r="B43" s="34" t="s">
        <v>227</v>
      </c>
      <c r="C43" s="475" t="s">
        <v>215</v>
      </c>
      <c r="D43" s="476"/>
      <c r="E43" s="230">
        <f>E44+E47</f>
        <v>0</v>
      </c>
      <c r="F43" s="230">
        <f>F44+F47</f>
        <v>0</v>
      </c>
      <c r="G43" s="231">
        <f>F43-E43</f>
        <v>0</v>
      </c>
      <c r="H43" s="232">
        <f>IF(E43=0,0,G43/E43)</f>
        <v>0</v>
      </c>
      <c r="I43" s="233" t="s">
        <v>235</v>
      </c>
      <c r="J43" s="234"/>
      <c r="K43" s="235"/>
      <c r="L43" s="235"/>
      <c r="M43" s="234"/>
      <c r="N43" s="234"/>
      <c r="O43" s="234"/>
      <c r="P43" s="234"/>
      <c r="Q43" s="234" t="s">
        <v>213</v>
      </c>
      <c r="R43" s="236"/>
      <c r="S43" s="236"/>
      <c r="T43" s="236"/>
      <c r="U43" s="236"/>
      <c r="V43" s="236"/>
      <c r="W43" s="236"/>
      <c r="X43" s="237">
        <f>X44+X47</f>
        <v>0</v>
      </c>
      <c r="Y43" s="248" t="s">
        <v>25</v>
      </c>
      <c r="Z43" s="6"/>
    </row>
    <row r="44" spans="1:26" s="11" customFormat="1" ht="19.5" hidden="1" customHeight="1">
      <c r="A44" s="43"/>
      <c r="B44" s="44"/>
      <c r="C44" s="34" t="s">
        <v>234</v>
      </c>
      <c r="D44" s="389" t="s">
        <v>211</v>
      </c>
      <c r="E44" s="208">
        <f>E45</f>
        <v>0</v>
      </c>
      <c r="F44" s="208">
        <f>F45</f>
        <v>0</v>
      </c>
      <c r="G44" s="209">
        <f>F44-E44</f>
        <v>0</v>
      </c>
      <c r="H44" s="210">
        <f>IF(E44=0,0,G44/E44)</f>
        <v>0</v>
      </c>
      <c r="I44" s="194" t="s">
        <v>231</v>
      </c>
      <c r="J44" s="195"/>
      <c r="K44" s="196"/>
      <c r="L44" s="196"/>
      <c r="M44" s="196"/>
      <c r="N44" s="196"/>
      <c r="O44" s="196"/>
      <c r="P44" s="197"/>
      <c r="Q44" s="197"/>
      <c r="R44" s="197"/>
      <c r="S44" s="197"/>
      <c r="T44" s="197"/>
      <c r="U44" s="197"/>
      <c r="V44" s="223" t="s">
        <v>209</v>
      </c>
      <c r="W44" s="224"/>
      <c r="X44" s="225">
        <f>X45</f>
        <v>0</v>
      </c>
      <c r="Y44" s="249" t="s">
        <v>208</v>
      </c>
      <c r="Z44" s="6"/>
    </row>
    <row r="45" spans="1:26" s="11" customFormat="1" ht="19.5" hidden="1" customHeight="1">
      <c r="A45" s="43"/>
      <c r="B45" s="44"/>
      <c r="C45" s="44" t="s">
        <v>233</v>
      </c>
      <c r="D45" s="34" t="s">
        <v>232</v>
      </c>
      <c r="E45" s="35">
        <v>0</v>
      </c>
      <c r="F45" s="46">
        <f>ROUND(X45/1000,0)</f>
        <v>0</v>
      </c>
      <c r="G45" s="36">
        <f>F45-E45</f>
        <v>0</v>
      </c>
      <c r="H45" s="37">
        <f>IF(E45=0,0,G45/E45)</f>
        <v>0</v>
      </c>
      <c r="I45" s="139" t="s">
        <v>231</v>
      </c>
      <c r="J45" s="157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474" t="s">
        <v>209</v>
      </c>
      <c r="W45" s="474"/>
      <c r="X45" s="140">
        <f>X46</f>
        <v>0</v>
      </c>
      <c r="Y45" s="141" t="s">
        <v>208</v>
      </c>
      <c r="Z45" s="6"/>
    </row>
    <row r="46" spans="1:26" s="11" customFormat="1" ht="19.5" hidden="1" customHeight="1">
      <c r="A46" s="43"/>
      <c r="B46" s="44"/>
      <c r="C46" s="44" t="s">
        <v>227</v>
      </c>
      <c r="D46" s="44" t="s">
        <v>227</v>
      </c>
      <c r="E46" s="46"/>
      <c r="F46" s="46"/>
      <c r="G46" s="47"/>
      <c r="H46" s="29"/>
      <c r="I46" s="65" t="s">
        <v>230</v>
      </c>
      <c r="J46" s="271"/>
      <c r="K46" s="270"/>
      <c r="L46" s="270"/>
      <c r="M46" s="270"/>
      <c r="N46" s="388"/>
      <c r="O46" s="72"/>
      <c r="P46" s="67"/>
      <c r="Q46" s="72"/>
      <c r="R46" s="77"/>
      <c r="S46" s="74"/>
      <c r="T46" s="74"/>
      <c r="U46" s="388"/>
      <c r="V46" s="270"/>
      <c r="W46" s="66"/>
      <c r="X46" s="66">
        <v>0</v>
      </c>
      <c r="Y46" s="55" t="s">
        <v>208</v>
      </c>
      <c r="Z46" s="6"/>
    </row>
    <row r="47" spans="1:26" s="11" customFormat="1" ht="19.5" hidden="1" customHeight="1">
      <c r="A47" s="43"/>
      <c r="B47" s="44"/>
      <c r="C47" s="34" t="s">
        <v>229</v>
      </c>
      <c r="D47" s="389" t="s">
        <v>211</v>
      </c>
      <c r="E47" s="208">
        <f>E48</f>
        <v>0</v>
      </c>
      <c r="F47" s="208">
        <f>F48</f>
        <v>0</v>
      </c>
      <c r="G47" s="209">
        <f>F47-E47</f>
        <v>0</v>
      </c>
      <c r="H47" s="210">
        <f>IF(E47=0,0,G47/E47)</f>
        <v>0</v>
      </c>
      <c r="I47" s="194" t="s">
        <v>228</v>
      </c>
      <c r="J47" s="195"/>
      <c r="K47" s="196"/>
      <c r="L47" s="196"/>
      <c r="M47" s="196"/>
      <c r="N47" s="196"/>
      <c r="O47" s="196"/>
      <c r="P47" s="197"/>
      <c r="Q47" s="197"/>
      <c r="R47" s="197"/>
      <c r="S47" s="197"/>
      <c r="T47" s="197"/>
      <c r="U47" s="197"/>
      <c r="V47" s="223" t="s">
        <v>209</v>
      </c>
      <c r="W47" s="224"/>
      <c r="X47" s="224">
        <f>X48</f>
        <v>0</v>
      </c>
      <c r="Y47" s="249" t="s">
        <v>208</v>
      </c>
      <c r="Z47" s="6"/>
    </row>
    <row r="48" spans="1:26" s="11" customFormat="1" ht="19.5" hidden="1" customHeight="1">
      <c r="A48" s="43"/>
      <c r="B48" s="44"/>
      <c r="C48" s="44" t="s">
        <v>227</v>
      </c>
      <c r="D48" s="44" t="s">
        <v>226</v>
      </c>
      <c r="E48" s="46">
        <v>0</v>
      </c>
      <c r="F48" s="46">
        <f>ROUND(X48/1000,0)</f>
        <v>0</v>
      </c>
      <c r="G48" s="36">
        <f>F48-E48</f>
        <v>0</v>
      </c>
      <c r="H48" s="37">
        <f>IF(E48=0,0,G48/E48)</f>
        <v>0</v>
      </c>
      <c r="I48" s="65" t="s">
        <v>225</v>
      </c>
      <c r="J48" s="271"/>
      <c r="K48" s="270"/>
      <c r="L48" s="270"/>
      <c r="M48" s="270"/>
      <c r="N48" s="388"/>
      <c r="O48" s="72"/>
      <c r="P48" s="67"/>
      <c r="Q48" s="72"/>
      <c r="R48" s="77"/>
      <c r="S48" s="74"/>
      <c r="T48" s="74"/>
      <c r="U48" s="388"/>
      <c r="V48" s="270"/>
      <c r="W48" s="66"/>
      <c r="X48" s="66">
        <v>0</v>
      </c>
      <c r="Y48" s="55" t="s">
        <v>208</v>
      </c>
      <c r="Z48" s="6"/>
    </row>
    <row r="49" spans="1:26" s="11" customFormat="1" ht="19.5" hidden="1" customHeight="1">
      <c r="A49" s="56"/>
      <c r="B49" s="57"/>
      <c r="C49" s="57"/>
      <c r="D49" s="57"/>
      <c r="E49" s="59"/>
      <c r="F49" s="59"/>
      <c r="G49" s="60"/>
      <c r="H49" s="193"/>
      <c r="I49" s="69"/>
      <c r="J49" s="326"/>
      <c r="K49" s="213"/>
      <c r="L49" s="213"/>
      <c r="M49" s="213"/>
      <c r="N49" s="191"/>
      <c r="O49" s="201"/>
      <c r="P49" s="202"/>
      <c r="Q49" s="201"/>
      <c r="R49" s="203"/>
      <c r="S49" s="204"/>
      <c r="T49" s="204"/>
      <c r="U49" s="191"/>
      <c r="V49" s="213"/>
      <c r="W49" s="70"/>
      <c r="X49" s="70"/>
      <c r="Y49" s="71"/>
      <c r="Z49" s="6"/>
    </row>
    <row r="50" spans="1:26" s="11" customFormat="1" ht="19.5" customHeight="1">
      <c r="A50" s="33" t="s">
        <v>223</v>
      </c>
      <c r="B50" s="34" t="s">
        <v>13</v>
      </c>
      <c r="C50" s="475" t="s">
        <v>215</v>
      </c>
      <c r="D50" s="476"/>
      <c r="E50" s="230">
        <f>SUM(E51)</f>
        <v>0</v>
      </c>
      <c r="F50" s="230">
        <f>SUM(F51)</f>
        <v>14500</v>
      </c>
      <c r="G50" s="231">
        <f>F50-E50</f>
        <v>14500</v>
      </c>
      <c r="H50" s="232">
        <f>IF(E50=0,0,G50/E50)</f>
        <v>0</v>
      </c>
      <c r="I50" s="233" t="s">
        <v>224</v>
      </c>
      <c r="J50" s="234"/>
      <c r="K50" s="235"/>
      <c r="L50" s="235"/>
      <c r="M50" s="234"/>
      <c r="N50" s="234"/>
      <c r="O50" s="234"/>
      <c r="P50" s="234"/>
      <c r="Q50" s="234" t="s">
        <v>213</v>
      </c>
      <c r="R50" s="236"/>
      <c r="S50" s="236"/>
      <c r="T50" s="236"/>
      <c r="U50" s="236"/>
      <c r="V50" s="236"/>
      <c r="W50" s="236"/>
      <c r="X50" s="237">
        <f>X51</f>
        <v>14500000</v>
      </c>
      <c r="Y50" s="248" t="s">
        <v>25</v>
      </c>
      <c r="Z50" s="6"/>
    </row>
    <row r="51" spans="1:26" s="11" customFormat="1" ht="19.5" customHeight="1">
      <c r="A51" s="43"/>
      <c r="B51" s="44"/>
      <c r="C51" s="34" t="s">
        <v>316</v>
      </c>
      <c r="D51" s="389" t="s">
        <v>211</v>
      </c>
      <c r="E51" s="208">
        <f>E52</f>
        <v>0</v>
      </c>
      <c r="F51" s="208">
        <f>F52</f>
        <v>14500</v>
      </c>
      <c r="G51" s="209">
        <f>F51-E51</f>
        <v>14500</v>
      </c>
      <c r="H51" s="210">
        <f>IF(E51=0,0,G51/E51)</f>
        <v>0</v>
      </c>
      <c r="I51" s="194" t="s">
        <v>222</v>
      </c>
      <c r="J51" s="195"/>
      <c r="K51" s="196"/>
      <c r="L51" s="196"/>
      <c r="M51" s="196"/>
      <c r="N51" s="196"/>
      <c r="O51" s="196"/>
      <c r="P51" s="197"/>
      <c r="Q51" s="197"/>
      <c r="R51" s="197"/>
      <c r="S51" s="197"/>
      <c r="T51" s="197"/>
      <c r="U51" s="197"/>
      <c r="V51" s="223" t="s">
        <v>209</v>
      </c>
      <c r="W51" s="224"/>
      <c r="X51" s="225">
        <f>SUM(X52:X52)</f>
        <v>14500000</v>
      </c>
      <c r="Y51" s="249" t="s">
        <v>208</v>
      </c>
      <c r="Z51" s="6"/>
    </row>
    <row r="52" spans="1:26" s="11" customFormat="1" ht="19.5" customHeight="1">
      <c r="A52" s="43"/>
      <c r="B52" s="44"/>
      <c r="C52" s="44" t="s">
        <v>317</v>
      </c>
      <c r="D52" s="34" t="s">
        <v>313</v>
      </c>
      <c r="E52" s="35">
        <v>0</v>
      </c>
      <c r="F52" s="46">
        <f>ROUND(X52/1000,0)</f>
        <v>14500</v>
      </c>
      <c r="G52" s="36">
        <f>F52-E52</f>
        <v>14500</v>
      </c>
      <c r="H52" s="37">
        <f>IF(E52=0,0,G52/E52)</f>
        <v>0</v>
      </c>
      <c r="I52" s="139" t="s">
        <v>222</v>
      </c>
      <c r="J52" s="157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474" t="s">
        <v>209</v>
      </c>
      <c r="W52" s="474"/>
      <c r="X52" s="140">
        <f>X53</f>
        <v>14500000</v>
      </c>
      <c r="Y52" s="141" t="s">
        <v>208</v>
      </c>
      <c r="Z52" s="6"/>
    </row>
    <row r="53" spans="1:26" s="11" customFormat="1" ht="19.5" customHeight="1">
      <c r="A53" s="43"/>
      <c r="B53" s="44"/>
      <c r="C53" s="44" t="s">
        <v>315</v>
      </c>
      <c r="D53" s="44" t="s">
        <v>314</v>
      </c>
      <c r="E53" s="46"/>
      <c r="F53" s="46"/>
      <c r="G53" s="47"/>
      <c r="H53" s="29"/>
      <c r="I53" s="65" t="s">
        <v>416</v>
      </c>
      <c r="J53" s="271"/>
      <c r="K53" s="270"/>
      <c r="L53" s="270"/>
      <c r="M53" s="270"/>
      <c r="N53" s="270"/>
      <c r="O53" s="270"/>
      <c r="P53" s="270"/>
      <c r="Q53" s="270"/>
      <c r="R53" s="270"/>
      <c r="S53" s="270"/>
      <c r="T53" s="270"/>
      <c r="U53" s="270"/>
      <c r="V53" s="388"/>
      <c r="W53" s="388"/>
      <c r="X53" s="66">
        <v>14500000</v>
      </c>
      <c r="Y53" s="55" t="s">
        <v>208</v>
      </c>
      <c r="Z53" s="6"/>
    </row>
    <row r="54" spans="1:26" s="11" customFormat="1" ht="19.5" customHeight="1">
      <c r="A54" s="43"/>
      <c r="B54" s="44"/>
      <c r="C54" s="44"/>
      <c r="D54" s="44" t="s">
        <v>315</v>
      </c>
      <c r="E54" s="46"/>
      <c r="F54" s="46"/>
      <c r="G54" s="47"/>
      <c r="H54" s="29"/>
      <c r="I54" s="65"/>
      <c r="J54" s="271"/>
      <c r="K54" s="270"/>
      <c r="L54" s="270"/>
      <c r="M54" s="270"/>
      <c r="N54" s="388"/>
      <c r="O54" s="72"/>
      <c r="P54" s="67"/>
      <c r="Q54" s="72"/>
      <c r="R54" s="77"/>
      <c r="S54" s="74"/>
      <c r="T54" s="74"/>
      <c r="U54" s="388"/>
      <c r="V54" s="270"/>
      <c r="W54" s="66"/>
      <c r="X54" s="66"/>
      <c r="Y54" s="55"/>
      <c r="Z54" s="6"/>
    </row>
    <row r="55" spans="1:26" s="11" customFormat="1" ht="19.5" customHeight="1">
      <c r="A55" s="56"/>
      <c r="B55" s="57"/>
      <c r="C55" s="57"/>
      <c r="D55" s="57"/>
      <c r="E55" s="59"/>
      <c r="F55" s="59"/>
      <c r="G55" s="60"/>
      <c r="H55" s="193"/>
      <c r="I55" s="69"/>
      <c r="J55" s="326"/>
      <c r="K55" s="213"/>
      <c r="L55" s="213"/>
      <c r="M55" s="213"/>
      <c r="N55" s="191"/>
      <c r="O55" s="201"/>
      <c r="P55" s="202"/>
      <c r="Q55" s="201"/>
      <c r="R55" s="203"/>
      <c r="S55" s="204"/>
      <c r="T55" s="204"/>
      <c r="U55" s="191"/>
      <c r="V55" s="213"/>
      <c r="W55" s="70"/>
      <c r="X55" s="70"/>
      <c r="Y55" s="71"/>
      <c r="Z55" s="6"/>
    </row>
    <row r="56" spans="1:26" s="11" customFormat="1" ht="19.5" customHeight="1">
      <c r="A56" s="33" t="s">
        <v>14</v>
      </c>
      <c r="B56" s="34" t="s">
        <v>14</v>
      </c>
      <c r="C56" s="475" t="s">
        <v>215</v>
      </c>
      <c r="D56" s="476"/>
      <c r="E56" s="230">
        <f>SUM(E57,E68,E73)</f>
        <v>34534</v>
      </c>
      <c r="F56" s="230">
        <f>SUM(F57,F68,F73)</f>
        <v>34535</v>
      </c>
      <c r="G56" s="231">
        <f>F56-E56</f>
        <v>1</v>
      </c>
      <c r="H56" s="232">
        <f>IF(E56=0,0,G56/E56)</f>
        <v>2.8956969942665199E-5</v>
      </c>
      <c r="I56" s="233" t="s">
        <v>214</v>
      </c>
      <c r="J56" s="234"/>
      <c r="K56" s="235"/>
      <c r="L56" s="235"/>
      <c r="M56" s="234"/>
      <c r="N56" s="234"/>
      <c r="O56" s="234"/>
      <c r="P56" s="234"/>
      <c r="Q56" s="234" t="s">
        <v>213</v>
      </c>
      <c r="R56" s="236"/>
      <c r="S56" s="236"/>
      <c r="T56" s="236"/>
      <c r="U56" s="236"/>
      <c r="V56" s="236"/>
      <c r="W56" s="236"/>
      <c r="X56" s="237">
        <f>SUM(X57,X62,X68,X73)</f>
        <v>34535000</v>
      </c>
      <c r="Y56" s="248" t="s">
        <v>25</v>
      </c>
      <c r="Z56" s="6"/>
    </row>
    <row r="57" spans="1:26" s="11" customFormat="1" ht="19.5" customHeight="1">
      <c r="A57" s="43"/>
      <c r="B57" s="44"/>
      <c r="C57" s="34" t="s">
        <v>212</v>
      </c>
      <c r="D57" s="389" t="s">
        <v>211</v>
      </c>
      <c r="E57" s="208">
        <f>SUM(E58,E62,E65)</f>
        <v>0</v>
      </c>
      <c r="F57" s="208">
        <f>SUM(F58,F62,F65)</f>
        <v>15</v>
      </c>
      <c r="G57" s="209">
        <f>F57-E57</f>
        <v>15</v>
      </c>
      <c r="H57" s="210">
        <f>IF(E57=0,0,G57/E57)</f>
        <v>0</v>
      </c>
      <c r="I57" s="194" t="s">
        <v>210</v>
      </c>
      <c r="J57" s="195"/>
      <c r="K57" s="196"/>
      <c r="L57" s="196"/>
      <c r="M57" s="196"/>
      <c r="N57" s="196"/>
      <c r="O57" s="196"/>
      <c r="P57" s="197"/>
      <c r="Q57" s="197"/>
      <c r="R57" s="197"/>
      <c r="S57" s="197"/>
      <c r="T57" s="197"/>
      <c r="U57" s="197"/>
      <c r="V57" s="223" t="s">
        <v>209</v>
      </c>
      <c r="W57" s="224"/>
      <c r="X57" s="225">
        <f>SUM(X58,X61,X64,X65)</f>
        <v>0</v>
      </c>
      <c r="Y57" s="249" t="s">
        <v>208</v>
      </c>
      <c r="Z57" s="6"/>
    </row>
    <row r="58" spans="1:26" s="11" customFormat="1" ht="19.5" customHeight="1">
      <c r="A58" s="43"/>
      <c r="B58" s="44"/>
      <c r="C58" s="44" t="s">
        <v>127</v>
      </c>
      <c r="D58" s="34" t="s">
        <v>207</v>
      </c>
      <c r="E58" s="35">
        <v>0</v>
      </c>
      <c r="F58" s="35">
        <f>ROUND(X58/1000,0)</f>
        <v>0</v>
      </c>
      <c r="G58" s="36">
        <f>F58-E58</f>
        <v>0</v>
      </c>
      <c r="H58" s="37">
        <f>IF(E58=0,0,G58/E58)</f>
        <v>0</v>
      </c>
      <c r="I58" s="139" t="s">
        <v>318</v>
      </c>
      <c r="J58" s="157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414" t="s">
        <v>62</v>
      </c>
      <c r="W58" s="414"/>
      <c r="X58" s="140">
        <f>ROUNDUP(SUM(W59:X60),-3)</f>
        <v>0</v>
      </c>
      <c r="Y58" s="141" t="s">
        <v>55</v>
      </c>
      <c r="Z58" s="6"/>
    </row>
    <row r="59" spans="1:26" s="11" customFormat="1" ht="19.5" customHeight="1">
      <c r="A59" s="43"/>
      <c r="B59" s="44"/>
      <c r="C59" s="44"/>
      <c r="D59" s="44"/>
      <c r="E59" s="46"/>
      <c r="F59" s="46"/>
      <c r="G59" s="47"/>
      <c r="H59" s="29"/>
      <c r="I59" s="263" t="s">
        <v>319</v>
      </c>
      <c r="J59" s="271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413"/>
      <c r="W59" s="413"/>
      <c r="X59" s="66">
        <v>0</v>
      </c>
      <c r="Y59" s="55" t="s">
        <v>55</v>
      </c>
      <c r="Z59" s="6"/>
    </row>
    <row r="60" spans="1:26" s="11" customFormat="1" ht="19.5" customHeight="1">
      <c r="A60" s="43"/>
      <c r="B60" s="44"/>
      <c r="C60" s="44"/>
      <c r="D60" s="44"/>
      <c r="E60" s="46"/>
      <c r="F60" s="46"/>
      <c r="G60" s="47"/>
      <c r="H60" s="29"/>
      <c r="I60" s="263" t="s">
        <v>320</v>
      </c>
      <c r="J60" s="271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413"/>
      <c r="W60" s="413"/>
      <c r="X60" s="66">
        <v>0</v>
      </c>
      <c r="Y60" s="55" t="s">
        <v>55</v>
      </c>
      <c r="Z60" s="6"/>
    </row>
    <row r="61" spans="1:26" s="11" customFormat="1" ht="19.5" customHeight="1">
      <c r="A61" s="43"/>
      <c r="B61" s="44"/>
      <c r="C61" s="44"/>
      <c r="D61" s="57"/>
      <c r="E61" s="59"/>
      <c r="F61" s="59"/>
      <c r="G61" s="60"/>
      <c r="H61" s="193"/>
      <c r="I61" s="69"/>
      <c r="J61" s="326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191"/>
      <c r="W61" s="191"/>
      <c r="X61" s="70"/>
      <c r="Y61" s="71"/>
      <c r="Z61" s="6"/>
    </row>
    <row r="62" spans="1:26" s="11" customFormat="1" ht="19.5" customHeight="1">
      <c r="A62" s="43"/>
      <c r="B62" s="44"/>
      <c r="C62" s="44"/>
      <c r="D62" s="44" t="s">
        <v>206</v>
      </c>
      <c r="E62" s="46">
        <v>0</v>
      </c>
      <c r="F62" s="35">
        <f>ROUND(X62/1000,0)</f>
        <v>15</v>
      </c>
      <c r="G62" s="36">
        <f>F62-E62</f>
        <v>15</v>
      </c>
      <c r="H62" s="37">
        <f>IF(E62=0,0,G62/E62)</f>
        <v>0</v>
      </c>
      <c r="I62" s="139" t="s">
        <v>137</v>
      </c>
      <c r="J62" s="157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474" t="s">
        <v>62</v>
      </c>
      <c r="W62" s="474"/>
      <c r="X62" s="140">
        <f>ROUNDUP(SUM(W63:X64),-3)</f>
        <v>15000</v>
      </c>
      <c r="Y62" s="141" t="s">
        <v>55</v>
      </c>
      <c r="Z62" s="6"/>
    </row>
    <row r="63" spans="1:26" s="11" customFormat="1" ht="19.5" customHeight="1">
      <c r="A63" s="43"/>
      <c r="B63" s="44"/>
      <c r="C63" s="44"/>
      <c r="D63" s="44"/>
      <c r="E63" s="46"/>
      <c r="F63" s="46"/>
      <c r="G63" s="47"/>
      <c r="H63" s="29"/>
      <c r="I63" s="263" t="s">
        <v>147</v>
      </c>
      <c r="J63" s="271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413"/>
      <c r="W63" s="413"/>
      <c r="X63" s="66">
        <v>14033</v>
      </c>
      <c r="Y63" s="55" t="s">
        <v>55</v>
      </c>
      <c r="Z63" s="6"/>
    </row>
    <row r="64" spans="1:26" s="11" customFormat="1" ht="19.5" customHeight="1">
      <c r="A64" s="43"/>
      <c r="B64" s="44"/>
      <c r="C64" s="44"/>
      <c r="D64" s="57"/>
      <c r="E64" s="59"/>
      <c r="F64" s="46"/>
      <c r="G64" s="47"/>
      <c r="H64" s="29"/>
      <c r="I64" s="263" t="s">
        <v>148</v>
      </c>
      <c r="J64" s="271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413"/>
      <c r="W64" s="413"/>
      <c r="X64" s="66">
        <v>0</v>
      </c>
      <c r="Y64" s="55" t="s">
        <v>55</v>
      </c>
      <c r="Z64" s="6"/>
    </row>
    <row r="65" spans="1:26" s="11" customFormat="1" ht="19.5" customHeight="1">
      <c r="A65" s="43"/>
      <c r="B65" s="44"/>
      <c r="C65" s="44"/>
      <c r="D65" s="44"/>
      <c r="E65" s="46">
        <v>0</v>
      </c>
      <c r="F65" s="35">
        <f>ROUND(X65/1000,0)</f>
        <v>0</v>
      </c>
      <c r="G65" s="36">
        <f>F65-E65</f>
        <v>0</v>
      </c>
      <c r="H65" s="37">
        <f>IF(E65=0,0,G65/E65)</f>
        <v>0</v>
      </c>
      <c r="I65" s="139" t="s">
        <v>324</v>
      </c>
      <c r="J65" s="157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474" t="s">
        <v>62</v>
      </c>
      <c r="W65" s="474"/>
      <c r="X65" s="140">
        <f>ROUNDUP(SUM(W66:X66),-3)</f>
        <v>0</v>
      </c>
      <c r="Y65" s="141" t="s">
        <v>55</v>
      </c>
      <c r="Z65" s="6"/>
    </row>
    <row r="66" spans="1:26" s="11" customFormat="1" ht="19.5" customHeight="1">
      <c r="A66" s="43"/>
      <c r="B66" s="44"/>
      <c r="C66" s="44"/>
      <c r="D66" s="44"/>
      <c r="E66" s="46"/>
      <c r="F66" s="46"/>
      <c r="G66" s="47"/>
      <c r="H66" s="29"/>
      <c r="I66" s="263"/>
      <c r="J66" s="271"/>
      <c r="K66" s="270"/>
      <c r="L66" s="270"/>
      <c r="M66" s="270"/>
      <c r="N66" s="270"/>
      <c r="O66" s="270"/>
      <c r="P66" s="270"/>
      <c r="Q66" s="270"/>
      <c r="R66" s="270"/>
      <c r="S66" s="270"/>
      <c r="T66" s="270"/>
      <c r="U66" s="270"/>
      <c r="V66" s="388"/>
      <c r="W66" s="388"/>
      <c r="X66" s="66"/>
      <c r="Y66" s="55" t="s">
        <v>55</v>
      </c>
      <c r="Z66" s="6"/>
    </row>
    <row r="67" spans="1:26" s="11" customFormat="1" ht="19.5" customHeight="1">
      <c r="A67" s="43"/>
      <c r="B67" s="44"/>
      <c r="C67" s="44"/>
      <c r="D67" s="44"/>
      <c r="E67" s="46"/>
      <c r="F67" s="46"/>
      <c r="G67" s="47"/>
      <c r="H67" s="29"/>
      <c r="I67" s="65"/>
      <c r="J67" s="271"/>
      <c r="K67" s="270"/>
      <c r="L67" s="270"/>
      <c r="M67" s="270"/>
      <c r="N67" s="388"/>
      <c r="O67" s="72"/>
      <c r="P67" s="67"/>
      <c r="Q67" s="72"/>
      <c r="R67" s="77"/>
      <c r="S67" s="74"/>
      <c r="T67" s="74"/>
      <c r="U67" s="388"/>
      <c r="V67" s="270"/>
      <c r="W67" s="66"/>
      <c r="X67" s="66"/>
      <c r="Y67" s="55"/>
      <c r="Z67" s="6"/>
    </row>
    <row r="68" spans="1:26" s="11" customFormat="1" ht="19.5" customHeight="1">
      <c r="A68" s="43"/>
      <c r="B68" s="44"/>
      <c r="C68" s="34" t="s">
        <v>126</v>
      </c>
      <c r="D68" s="389" t="s">
        <v>104</v>
      </c>
      <c r="E68" s="208">
        <f>E69</f>
        <v>34534</v>
      </c>
      <c r="F68" s="208">
        <f>F69</f>
        <v>34520</v>
      </c>
      <c r="G68" s="209">
        <f>F68-E68</f>
        <v>-14</v>
      </c>
      <c r="H68" s="210">
        <f>IF(E68=0,0,G68/E68)</f>
        <v>-4.0539757919731277E-4</v>
      </c>
      <c r="I68" s="194" t="s">
        <v>128</v>
      </c>
      <c r="J68" s="195"/>
      <c r="K68" s="196"/>
      <c r="L68" s="196"/>
      <c r="M68" s="196"/>
      <c r="N68" s="196"/>
      <c r="O68" s="196"/>
      <c r="P68" s="197"/>
      <c r="Q68" s="197"/>
      <c r="R68" s="197"/>
      <c r="S68" s="197"/>
      <c r="T68" s="197"/>
      <c r="U68" s="197"/>
      <c r="V68" s="223" t="s">
        <v>62</v>
      </c>
      <c r="W68" s="224"/>
      <c r="X68" s="224">
        <f>X69</f>
        <v>34520000</v>
      </c>
      <c r="Y68" s="249" t="s">
        <v>55</v>
      </c>
      <c r="Z68" s="6"/>
    </row>
    <row r="69" spans="1:26" s="11" customFormat="1" ht="19.5" customHeight="1">
      <c r="A69" s="43"/>
      <c r="B69" s="44"/>
      <c r="C69" s="44" t="s">
        <v>127</v>
      </c>
      <c r="D69" s="44" t="s">
        <v>205</v>
      </c>
      <c r="E69" s="46">
        <v>34534</v>
      </c>
      <c r="F69" s="46">
        <f>ROUND(X69/1000,0)</f>
        <v>34520</v>
      </c>
      <c r="G69" s="36">
        <f>F69-E69</f>
        <v>-14</v>
      </c>
      <c r="H69" s="37">
        <f>IF(E69=0,0,G69/E69)</f>
        <v>-4.0539757919731277E-4</v>
      </c>
      <c r="I69" s="264" t="s">
        <v>149</v>
      </c>
      <c r="J69" s="157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474"/>
      <c r="W69" s="474"/>
      <c r="X69" s="140">
        <f>ROUNDUP(SUM(W70:X71),-3)</f>
        <v>34520000</v>
      </c>
      <c r="Y69" s="141" t="s">
        <v>55</v>
      </c>
      <c r="Z69" s="6"/>
    </row>
    <row r="70" spans="1:26" s="11" customFormat="1" ht="19.5" customHeight="1">
      <c r="A70" s="43"/>
      <c r="B70" s="44"/>
      <c r="C70" s="44" t="s">
        <v>125</v>
      </c>
      <c r="D70" s="44" t="s">
        <v>204</v>
      </c>
      <c r="E70" s="46"/>
      <c r="F70" s="46"/>
      <c r="G70" s="47"/>
      <c r="H70" s="68"/>
      <c r="I70" s="263" t="s">
        <v>150</v>
      </c>
      <c r="J70" s="271"/>
      <c r="K70" s="270"/>
      <c r="L70" s="270"/>
      <c r="M70" s="270"/>
      <c r="N70" s="270"/>
      <c r="O70" s="270"/>
      <c r="P70" s="270"/>
      <c r="Q70" s="52"/>
      <c r="R70" s="52"/>
      <c r="S70" s="52"/>
      <c r="T70" s="270"/>
      <c r="U70" s="270"/>
      <c r="V70" s="270"/>
      <c r="W70" s="66"/>
      <c r="X70" s="66">
        <v>34519369</v>
      </c>
      <c r="Y70" s="55" t="s">
        <v>55</v>
      </c>
      <c r="Z70" s="6"/>
    </row>
    <row r="71" spans="1:26" s="11" customFormat="1" ht="19.5" customHeight="1">
      <c r="A71" s="43"/>
      <c r="B71" s="44"/>
      <c r="C71" s="44"/>
      <c r="D71" s="44"/>
      <c r="E71" s="46"/>
      <c r="F71" s="46"/>
      <c r="G71" s="47"/>
      <c r="H71" s="68"/>
      <c r="I71" s="263" t="s">
        <v>283</v>
      </c>
      <c r="J71" s="271"/>
      <c r="K71" s="270"/>
      <c r="L71" s="270"/>
      <c r="M71" s="270"/>
      <c r="N71" s="270"/>
      <c r="O71" s="270"/>
      <c r="P71" s="270"/>
      <c r="Q71" s="52"/>
      <c r="R71" s="52"/>
      <c r="S71" s="52"/>
      <c r="T71" s="270"/>
      <c r="U71" s="270"/>
      <c r="V71" s="270"/>
      <c r="W71" s="66"/>
      <c r="X71" s="66">
        <v>0</v>
      </c>
      <c r="Y71" s="55" t="s">
        <v>284</v>
      </c>
      <c r="Z71" s="6"/>
    </row>
    <row r="72" spans="1:26" s="11" customFormat="1" ht="19.5" customHeight="1">
      <c r="A72" s="43"/>
      <c r="B72" s="44"/>
      <c r="C72" s="44"/>
      <c r="D72" s="44"/>
      <c r="E72" s="46"/>
      <c r="F72" s="46"/>
      <c r="G72" s="47"/>
      <c r="H72" s="68"/>
      <c r="I72" s="65"/>
      <c r="J72" s="271"/>
      <c r="K72" s="270"/>
      <c r="L72" s="270"/>
      <c r="M72" s="270"/>
      <c r="N72" s="270"/>
      <c r="O72" s="270"/>
      <c r="P72" s="270"/>
      <c r="Q72" s="52"/>
      <c r="R72" s="52"/>
      <c r="S72" s="52"/>
      <c r="T72" s="270"/>
      <c r="U72" s="270"/>
      <c r="V72" s="270"/>
      <c r="W72" s="66"/>
      <c r="X72" s="66"/>
      <c r="Y72" s="55"/>
      <c r="Z72" s="6"/>
    </row>
    <row r="73" spans="1:26" s="11" customFormat="1" ht="19.5" customHeight="1">
      <c r="A73" s="43"/>
      <c r="B73" s="44"/>
      <c r="C73" s="34" t="s">
        <v>129</v>
      </c>
      <c r="D73" s="389" t="s">
        <v>104</v>
      </c>
      <c r="E73" s="208">
        <f>E74</f>
        <v>0</v>
      </c>
      <c r="F73" s="208">
        <f>F74</f>
        <v>0</v>
      </c>
      <c r="G73" s="209">
        <f>F73-E73</f>
        <v>0</v>
      </c>
      <c r="H73" s="210">
        <f>IF(E73=0,0,G73/E73)</f>
        <v>0</v>
      </c>
      <c r="I73" s="194" t="s">
        <v>130</v>
      </c>
      <c r="J73" s="195"/>
      <c r="K73" s="196"/>
      <c r="L73" s="196"/>
      <c r="M73" s="196"/>
      <c r="N73" s="196"/>
      <c r="O73" s="196"/>
      <c r="P73" s="197"/>
      <c r="Q73" s="197"/>
      <c r="R73" s="197"/>
      <c r="S73" s="197"/>
      <c r="T73" s="197"/>
      <c r="U73" s="197"/>
      <c r="V73" s="223" t="s">
        <v>62</v>
      </c>
      <c r="W73" s="224"/>
      <c r="X73" s="224">
        <f>ROUND(SUM(W74:X75),-3)</f>
        <v>0</v>
      </c>
      <c r="Y73" s="249" t="s">
        <v>55</v>
      </c>
      <c r="Z73" s="6"/>
    </row>
    <row r="74" spans="1:26" s="11" customFormat="1" ht="19.5" customHeight="1">
      <c r="A74" s="43"/>
      <c r="B74" s="44"/>
      <c r="C74" s="44" t="s">
        <v>97</v>
      </c>
      <c r="D74" s="44" t="s">
        <v>203</v>
      </c>
      <c r="E74" s="46">
        <v>0</v>
      </c>
      <c r="F74" s="46">
        <f>ROUND(X74/1000,0)</f>
        <v>0</v>
      </c>
      <c r="G74" s="36">
        <f>F74-E74</f>
        <v>0</v>
      </c>
      <c r="H74" s="37">
        <f>IF(E74=0,0,G74/E74)</f>
        <v>0</v>
      </c>
      <c r="I74" s="65"/>
      <c r="J74" s="271"/>
      <c r="K74" s="270"/>
      <c r="L74" s="270"/>
      <c r="M74" s="270"/>
      <c r="N74" s="388"/>
      <c r="O74" s="72"/>
      <c r="P74" s="67"/>
      <c r="Q74" s="72"/>
      <c r="R74" s="77"/>
      <c r="S74" s="74"/>
      <c r="T74" s="74"/>
      <c r="U74" s="388"/>
      <c r="V74" s="270"/>
      <c r="W74" s="66"/>
      <c r="X74" s="66">
        <f>M74*P74</f>
        <v>0</v>
      </c>
      <c r="Y74" s="55" t="s">
        <v>55</v>
      </c>
      <c r="Z74" s="6"/>
    </row>
    <row r="75" spans="1:26" s="11" customFormat="1" ht="19.5" customHeight="1">
      <c r="A75" s="56"/>
      <c r="B75" s="57"/>
      <c r="C75" s="57"/>
      <c r="D75" s="57"/>
      <c r="E75" s="59"/>
      <c r="F75" s="59"/>
      <c r="G75" s="60"/>
      <c r="H75" s="82"/>
      <c r="I75" s="69"/>
      <c r="J75" s="326"/>
      <c r="K75" s="213"/>
      <c r="L75" s="213"/>
      <c r="M75" s="213"/>
      <c r="N75" s="213"/>
      <c r="O75" s="213"/>
      <c r="P75" s="213"/>
      <c r="Q75" s="129"/>
      <c r="R75" s="129"/>
      <c r="S75" s="129"/>
      <c r="T75" s="213"/>
      <c r="U75" s="213"/>
      <c r="V75" s="213"/>
      <c r="W75" s="70"/>
      <c r="X75" s="70">
        <v>0</v>
      </c>
      <c r="Y75" s="71" t="s">
        <v>55</v>
      </c>
      <c r="Z75" s="6"/>
    </row>
    <row r="76" spans="1:26" ht="21" customHeight="1">
      <c r="A76" s="43" t="s">
        <v>58</v>
      </c>
      <c r="B76" s="85" t="s">
        <v>16</v>
      </c>
      <c r="C76" s="475" t="s">
        <v>139</v>
      </c>
      <c r="D76" s="476"/>
      <c r="E76" s="230">
        <f>SUM(E77,E83,E89)</f>
        <v>50</v>
      </c>
      <c r="F76" s="230">
        <f>SUM(F77,F83,F89)</f>
        <v>34540</v>
      </c>
      <c r="G76" s="231">
        <f>F76-E76</f>
        <v>34490</v>
      </c>
      <c r="H76" s="232">
        <f>IF(E76=0,0,G76/E76)</f>
        <v>689.8</v>
      </c>
      <c r="I76" s="233" t="s">
        <v>140</v>
      </c>
      <c r="J76" s="234"/>
      <c r="K76" s="235"/>
      <c r="L76" s="235"/>
      <c r="M76" s="234"/>
      <c r="N76" s="234"/>
      <c r="O76" s="234"/>
      <c r="P76" s="234"/>
      <c r="Q76" s="234" t="s">
        <v>61</v>
      </c>
      <c r="R76" s="236"/>
      <c r="S76" s="236"/>
      <c r="T76" s="236"/>
      <c r="U76" s="236"/>
      <c r="V76" s="236"/>
      <c r="W76" s="236"/>
      <c r="X76" s="246">
        <f>SUM(X77,X83,X89)</f>
        <v>34540000</v>
      </c>
      <c r="Y76" s="251" t="s">
        <v>55</v>
      </c>
    </row>
    <row r="77" spans="1:26" ht="21" customHeight="1">
      <c r="A77" s="43"/>
      <c r="B77" s="94"/>
      <c r="C77" s="34" t="s">
        <v>131</v>
      </c>
      <c r="D77" s="389" t="s">
        <v>104</v>
      </c>
      <c r="E77" s="208">
        <f>E78</f>
        <v>0</v>
      </c>
      <c r="F77" s="208">
        <f>F78</f>
        <v>0</v>
      </c>
      <c r="G77" s="209">
        <f>F77-E77</f>
        <v>0</v>
      </c>
      <c r="H77" s="210">
        <f>IF(E77=0,0,G77/E77)</f>
        <v>0</v>
      </c>
      <c r="I77" s="194" t="s">
        <v>135</v>
      </c>
      <c r="J77" s="195"/>
      <c r="K77" s="196"/>
      <c r="L77" s="196"/>
      <c r="M77" s="196"/>
      <c r="N77" s="196"/>
      <c r="O77" s="196"/>
      <c r="P77" s="197"/>
      <c r="Q77" s="197"/>
      <c r="R77" s="197"/>
      <c r="S77" s="197"/>
      <c r="T77" s="197"/>
      <c r="U77" s="197"/>
      <c r="V77" s="223" t="s">
        <v>62</v>
      </c>
      <c r="W77" s="224"/>
      <c r="X77" s="225">
        <f>SUM(X78:X78)</f>
        <v>0</v>
      </c>
      <c r="Y77" s="249" t="s">
        <v>55</v>
      </c>
    </row>
    <row r="78" spans="1:26" ht="21" customHeight="1">
      <c r="A78" s="58"/>
      <c r="B78" s="96"/>
      <c r="C78" s="44" t="s">
        <v>132</v>
      </c>
      <c r="D78" s="34" t="s">
        <v>202</v>
      </c>
      <c r="E78" s="35">
        <v>0</v>
      </c>
      <c r="F78" s="46">
        <f>ROUND(X78/1000,0)</f>
        <v>0</v>
      </c>
      <c r="G78" s="36">
        <f>F78-E78</f>
        <v>0</v>
      </c>
      <c r="H78" s="37">
        <f>IF(E78=0,0,G78/E78)</f>
        <v>0</v>
      </c>
      <c r="I78" s="139" t="s">
        <v>135</v>
      </c>
      <c r="J78" s="157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474" t="s">
        <v>62</v>
      </c>
      <c r="W78" s="474"/>
      <c r="X78" s="140">
        <f>ROUNDUP(SUM(W79:X80),-3)</f>
        <v>0</v>
      </c>
      <c r="Y78" s="141" t="s">
        <v>55</v>
      </c>
    </row>
    <row r="79" spans="1:26" ht="21" customHeight="1">
      <c r="A79" s="58"/>
      <c r="B79" s="96"/>
      <c r="C79" s="44"/>
      <c r="D79" s="44"/>
      <c r="E79" s="46"/>
      <c r="F79" s="46"/>
      <c r="G79" s="47"/>
      <c r="H79" s="29"/>
      <c r="I79" s="412" t="s">
        <v>288</v>
      </c>
      <c r="J79" s="384"/>
      <c r="K79" s="339"/>
      <c r="L79" s="339"/>
      <c r="M79" s="339"/>
      <c r="N79" s="339"/>
      <c r="O79" s="339"/>
      <c r="P79" s="339"/>
      <c r="Q79" s="339"/>
      <c r="R79" s="339"/>
      <c r="S79" s="339"/>
      <c r="T79" s="339"/>
      <c r="U79" s="339"/>
      <c r="V79" s="406"/>
      <c r="W79" s="406"/>
      <c r="X79" s="407">
        <v>0</v>
      </c>
      <c r="Y79" s="55" t="s">
        <v>287</v>
      </c>
    </row>
    <row r="80" spans="1:26" ht="21" customHeight="1">
      <c r="A80" s="58"/>
      <c r="B80" s="96"/>
      <c r="C80" s="44"/>
      <c r="D80" s="44"/>
      <c r="E80" s="46"/>
      <c r="F80" s="46"/>
      <c r="G80" s="47"/>
      <c r="H80" s="29"/>
      <c r="I80" s="412" t="s">
        <v>289</v>
      </c>
      <c r="J80" s="384"/>
      <c r="K80" s="339"/>
      <c r="L80" s="339"/>
      <c r="M80" s="339"/>
      <c r="N80" s="339"/>
      <c r="O80" s="339"/>
      <c r="P80" s="339"/>
      <c r="Q80" s="339"/>
      <c r="R80" s="339"/>
      <c r="S80" s="339"/>
      <c r="T80" s="339"/>
      <c r="U80" s="339"/>
      <c r="V80" s="406"/>
      <c r="W80" s="406"/>
      <c r="X80" s="407">
        <v>0</v>
      </c>
      <c r="Y80" s="55" t="s">
        <v>287</v>
      </c>
    </row>
    <row r="81" spans="1:26" ht="21" customHeight="1">
      <c r="A81" s="58"/>
      <c r="B81" s="96"/>
      <c r="C81" s="44"/>
      <c r="D81" s="44"/>
      <c r="E81" s="46"/>
      <c r="F81" s="46"/>
      <c r="G81" s="47"/>
      <c r="H81" s="29"/>
      <c r="I81" s="65"/>
      <c r="J81" s="271"/>
      <c r="K81" s="270"/>
      <c r="L81" s="270"/>
      <c r="M81" s="270"/>
      <c r="N81" s="270"/>
      <c r="O81" s="270"/>
      <c r="P81" s="270"/>
      <c r="Q81" s="270"/>
      <c r="R81" s="270"/>
      <c r="S81" s="270"/>
      <c r="T81" s="270"/>
      <c r="U81" s="270"/>
      <c r="V81" s="411"/>
      <c r="W81" s="411"/>
      <c r="X81" s="66"/>
      <c r="Y81" s="55"/>
    </row>
    <row r="82" spans="1:26" ht="21" customHeight="1">
      <c r="A82" s="58"/>
      <c r="B82" s="88"/>
      <c r="C82" s="44"/>
      <c r="D82" s="44"/>
      <c r="E82" s="46"/>
      <c r="F82" s="46"/>
      <c r="G82" s="47"/>
      <c r="H82" s="29"/>
      <c r="I82" s="65"/>
      <c r="J82" s="271"/>
      <c r="K82" s="270"/>
      <c r="L82" s="270"/>
      <c r="M82" s="270"/>
      <c r="N82" s="388"/>
      <c r="O82" s="72"/>
      <c r="P82" s="67"/>
      <c r="Q82" s="72"/>
      <c r="R82" s="77"/>
      <c r="S82" s="74"/>
      <c r="T82" s="74"/>
      <c r="U82" s="388"/>
      <c r="V82" s="270"/>
      <c r="W82" s="66"/>
      <c r="X82" s="66">
        <f>M82*P82</f>
        <v>0</v>
      </c>
      <c r="Y82" s="55" t="s">
        <v>55</v>
      </c>
    </row>
    <row r="83" spans="1:26" ht="21" customHeight="1">
      <c r="A83" s="58"/>
      <c r="B83" s="88"/>
      <c r="C83" s="34" t="s">
        <v>133</v>
      </c>
      <c r="D83" s="389" t="s">
        <v>104</v>
      </c>
      <c r="E83" s="208">
        <f>E84</f>
        <v>50</v>
      </c>
      <c r="F83" s="208">
        <f>F84</f>
        <v>50</v>
      </c>
      <c r="G83" s="209">
        <f>F83-E83</f>
        <v>0</v>
      </c>
      <c r="H83" s="210">
        <f>IF(E83=0,0,G83/E83)</f>
        <v>0</v>
      </c>
      <c r="I83" s="194" t="s">
        <v>136</v>
      </c>
      <c r="J83" s="195"/>
      <c r="K83" s="196"/>
      <c r="L83" s="196"/>
      <c r="M83" s="196"/>
      <c r="N83" s="196"/>
      <c r="O83" s="196"/>
      <c r="P83" s="197"/>
      <c r="Q83" s="197"/>
      <c r="R83" s="197"/>
      <c r="S83" s="197"/>
      <c r="T83" s="197"/>
      <c r="U83" s="197"/>
      <c r="V83" s="223" t="s">
        <v>62</v>
      </c>
      <c r="W83" s="224"/>
      <c r="X83" s="224">
        <f>SUM(X84:X84)</f>
        <v>50000</v>
      </c>
      <c r="Y83" s="249" t="s">
        <v>55</v>
      </c>
    </row>
    <row r="84" spans="1:26" ht="21" customHeight="1">
      <c r="A84" s="58"/>
      <c r="B84" s="88"/>
      <c r="C84" s="44" t="s">
        <v>134</v>
      </c>
      <c r="D84" s="44" t="s">
        <v>201</v>
      </c>
      <c r="E84" s="46">
        <v>50</v>
      </c>
      <c r="F84" s="46">
        <f>ROUND(X84/1000,0)</f>
        <v>50</v>
      </c>
      <c r="G84" s="36">
        <f>F84-E84</f>
        <v>0</v>
      </c>
      <c r="H84" s="37">
        <f>IF(E84=0,0,G84/E84)</f>
        <v>0</v>
      </c>
      <c r="I84" s="139" t="s">
        <v>200</v>
      </c>
      <c r="J84" s="157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474"/>
      <c r="W84" s="474"/>
      <c r="X84" s="140">
        <f>ROUND(SUM(W85:X87),-3)</f>
        <v>50000</v>
      </c>
      <c r="Y84" s="141" t="s">
        <v>55</v>
      </c>
      <c r="Z84" s="1"/>
    </row>
    <row r="85" spans="1:26" ht="21" customHeight="1">
      <c r="A85" s="58"/>
      <c r="B85" s="88"/>
      <c r="C85" s="44" t="s">
        <v>123</v>
      </c>
      <c r="D85" s="44" t="s">
        <v>199</v>
      </c>
      <c r="E85" s="46"/>
      <c r="F85" s="46"/>
      <c r="G85" s="47"/>
      <c r="H85" s="68"/>
      <c r="I85" s="65" t="s">
        <v>321</v>
      </c>
      <c r="J85" s="271"/>
      <c r="K85" s="270"/>
      <c r="L85" s="270"/>
      <c r="M85" s="270"/>
      <c r="N85" s="270"/>
      <c r="O85" s="270"/>
      <c r="P85" s="270"/>
      <c r="Q85" s="52"/>
      <c r="R85" s="52"/>
      <c r="S85" s="52"/>
      <c r="T85" s="270"/>
      <c r="U85" s="270"/>
      <c r="V85" s="270"/>
      <c r="W85" s="66"/>
      <c r="X85" s="66">
        <v>50000</v>
      </c>
      <c r="Y85" s="55" t="s">
        <v>55</v>
      </c>
      <c r="Z85" s="1"/>
    </row>
    <row r="86" spans="1:26" ht="21" customHeight="1">
      <c r="A86" s="58"/>
      <c r="B86" s="88"/>
      <c r="C86" s="44"/>
      <c r="D86" s="44"/>
      <c r="E86" s="46"/>
      <c r="F86" s="46"/>
      <c r="G86" s="47"/>
      <c r="H86" s="68"/>
      <c r="I86" s="65" t="s">
        <v>322</v>
      </c>
      <c r="J86" s="271"/>
      <c r="K86" s="270"/>
      <c r="L86" s="270"/>
      <c r="M86" s="270"/>
      <c r="N86" s="270"/>
      <c r="O86" s="270"/>
      <c r="P86" s="270"/>
      <c r="Q86" s="52"/>
      <c r="R86" s="52"/>
      <c r="S86" s="52"/>
      <c r="T86" s="270"/>
      <c r="U86" s="270"/>
      <c r="V86" s="270"/>
      <c r="W86" s="66"/>
      <c r="X86" s="66">
        <v>0</v>
      </c>
      <c r="Y86" s="55" t="s">
        <v>55</v>
      </c>
      <c r="Z86" s="1"/>
    </row>
    <row r="87" spans="1:26" ht="21" customHeight="1">
      <c r="A87" s="58"/>
      <c r="B87" s="88"/>
      <c r="C87" s="44"/>
      <c r="D87" s="44"/>
      <c r="E87" s="46"/>
      <c r="F87" s="46"/>
      <c r="G87" s="47"/>
      <c r="H87" s="68"/>
      <c r="I87" s="65" t="s">
        <v>323</v>
      </c>
      <c r="J87" s="271"/>
      <c r="K87" s="270"/>
      <c r="L87" s="270"/>
      <c r="M87" s="270"/>
      <c r="N87" s="270"/>
      <c r="O87" s="270"/>
      <c r="P87" s="270"/>
      <c r="Q87" s="52"/>
      <c r="R87" s="52"/>
      <c r="S87" s="52"/>
      <c r="T87" s="270"/>
      <c r="U87" s="270"/>
      <c r="V87" s="270"/>
      <c r="W87" s="66"/>
      <c r="X87" s="66">
        <v>0</v>
      </c>
      <c r="Y87" s="55" t="s">
        <v>55</v>
      </c>
      <c r="Z87" s="1"/>
    </row>
    <row r="88" spans="1:26" ht="21" customHeight="1">
      <c r="A88" s="58"/>
      <c r="B88" s="88"/>
      <c r="C88" s="44"/>
      <c r="D88" s="44"/>
      <c r="E88" s="46"/>
      <c r="F88" s="46"/>
      <c r="G88" s="47"/>
      <c r="H88" s="68"/>
      <c r="I88" s="65"/>
      <c r="J88" s="271"/>
      <c r="K88" s="270"/>
      <c r="L88" s="270"/>
      <c r="M88" s="270"/>
      <c r="N88" s="270"/>
      <c r="O88" s="270"/>
      <c r="P88" s="270"/>
      <c r="Q88" s="52"/>
      <c r="R88" s="52"/>
      <c r="S88" s="52"/>
      <c r="T88" s="270"/>
      <c r="U88" s="270"/>
      <c r="V88" s="270"/>
      <c r="W88" s="66"/>
      <c r="X88" s="66"/>
      <c r="Y88" s="55"/>
      <c r="Z88" s="1"/>
    </row>
    <row r="89" spans="1:26" ht="21" customHeight="1">
      <c r="A89" s="58"/>
      <c r="B89" s="88"/>
      <c r="C89" s="34" t="s">
        <v>124</v>
      </c>
      <c r="D89" s="389" t="s">
        <v>104</v>
      </c>
      <c r="E89" s="208">
        <f>E90</f>
        <v>0</v>
      </c>
      <c r="F89" s="208">
        <f>F90</f>
        <v>34490</v>
      </c>
      <c r="G89" s="209">
        <f>F89-E89</f>
        <v>34490</v>
      </c>
      <c r="H89" s="210">
        <f>IF(E89=0,0,G89/E89)</f>
        <v>0</v>
      </c>
      <c r="I89" s="194" t="s">
        <v>138</v>
      </c>
      <c r="J89" s="195"/>
      <c r="K89" s="196"/>
      <c r="L89" s="196"/>
      <c r="M89" s="196"/>
      <c r="N89" s="196"/>
      <c r="O89" s="196"/>
      <c r="P89" s="197"/>
      <c r="Q89" s="197"/>
      <c r="R89" s="197"/>
      <c r="S89" s="197"/>
      <c r="T89" s="197"/>
      <c r="U89" s="197"/>
      <c r="V89" s="223" t="s">
        <v>62</v>
      </c>
      <c r="W89" s="224"/>
      <c r="X89" s="224">
        <f>SUM(X90:X90)</f>
        <v>34490000</v>
      </c>
      <c r="Y89" s="249" t="s">
        <v>55</v>
      </c>
      <c r="Z89" s="1"/>
    </row>
    <row r="90" spans="1:26" ht="21" customHeight="1">
      <c r="A90" s="58"/>
      <c r="B90" s="88"/>
      <c r="C90" s="44" t="s">
        <v>58</v>
      </c>
      <c r="D90" s="44" t="s">
        <v>198</v>
      </c>
      <c r="E90" s="46">
        <v>0</v>
      </c>
      <c r="F90" s="46">
        <f>ROUND(X90/1000,0)</f>
        <v>34490</v>
      </c>
      <c r="G90" s="36">
        <f>F90-E90</f>
        <v>34490</v>
      </c>
      <c r="H90" s="37">
        <f>IF(E90=0,0,G90/E90)</f>
        <v>0</v>
      </c>
      <c r="I90" s="139" t="s">
        <v>138</v>
      </c>
      <c r="J90" s="157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474"/>
      <c r="W90" s="474"/>
      <c r="X90" s="140">
        <f>ROUNDUP(SUM(W91:X92),-3)</f>
        <v>34490000</v>
      </c>
      <c r="Y90" s="141" t="s">
        <v>55</v>
      </c>
      <c r="Z90" s="1"/>
    </row>
    <row r="91" spans="1:26" ht="21" customHeight="1">
      <c r="A91" s="58"/>
      <c r="B91" s="88"/>
      <c r="C91" s="44"/>
      <c r="D91" s="44"/>
      <c r="E91" s="46"/>
      <c r="F91" s="46"/>
      <c r="G91" s="47"/>
      <c r="H91" s="29"/>
      <c r="I91" s="65" t="s">
        <v>417</v>
      </c>
      <c r="J91" s="270"/>
      <c r="K91" s="270"/>
      <c r="L91" s="270"/>
      <c r="M91" s="270"/>
      <c r="N91" s="270"/>
      <c r="O91" s="271"/>
      <c r="P91" s="270"/>
      <c r="Q91" s="271"/>
      <c r="R91" s="271"/>
      <c r="S91" s="270"/>
      <c r="T91" s="270"/>
      <c r="U91" s="388" t="s">
        <v>52</v>
      </c>
      <c r="V91" s="388"/>
      <c r="W91" s="271"/>
      <c r="X91" s="270">
        <v>33580000</v>
      </c>
      <c r="Y91" s="55" t="s">
        <v>55</v>
      </c>
      <c r="Z91" s="1"/>
    </row>
    <row r="92" spans="1:26" ht="21" customHeight="1">
      <c r="A92" s="58"/>
      <c r="B92" s="88"/>
      <c r="C92" s="44"/>
      <c r="D92" s="44"/>
      <c r="E92" s="46"/>
      <c r="F92" s="46"/>
      <c r="G92" s="47"/>
      <c r="H92" s="29"/>
      <c r="I92" s="65" t="s">
        <v>418</v>
      </c>
      <c r="J92" s="270"/>
      <c r="K92" s="270"/>
      <c r="L92" s="270"/>
      <c r="M92" s="270"/>
      <c r="N92" s="270"/>
      <c r="O92" s="271"/>
      <c r="P92" s="270"/>
      <c r="Q92" s="270"/>
      <c r="R92" s="271"/>
      <c r="S92" s="270"/>
      <c r="T92" s="270"/>
      <c r="U92" s="388" t="s">
        <v>52</v>
      </c>
      <c r="V92" s="388"/>
      <c r="W92" s="271"/>
      <c r="X92" s="270">
        <v>910000</v>
      </c>
      <c r="Y92" s="55" t="s">
        <v>55</v>
      </c>
      <c r="Z92" s="1"/>
    </row>
    <row r="93" spans="1:26" ht="21" customHeight="1" thickBot="1">
      <c r="A93" s="98"/>
      <c r="B93" s="99"/>
      <c r="C93" s="99"/>
      <c r="D93" s="100"/>
      <c r="E93" s="101"/>
      <c r="F93" s="101"/>
      <c r="G93" s="102"/>
      <c r="H93" s="103"/>
      <c r="I93" s="61"/>
      <c r="J93" s="63"/>
      <c r="K93" s="63"/>
      <c r="L93" s="63"/>
      <c r="M93" s="63"/>
      <c r="N93" s="63"/>
      <c r="O93" s="62"/>
      <c r="P93" s="63"/>
      <c r="Q93" s="62"/>
      <c r="R93" s="62"/>
      <c r="S93" s="63"/>
      <c r="T93" s="63"/>
      <c r="U93" s="104"/>
      <c r="V93" s="104"/>
      <c r="W93" s="62"/>
      <c r="X93" s="63"/>
      <c r="Y93" s="64"/>
      <c r="Z93" s="1"/>
    </row>
    <row r="94" spans="1:26" ht="21" customHeight="1">
      <c r="Z94" s="1"/>
    </row>
    <row r="95" spans="1:26" ht="21" customHeight="1">
      <c r="Z95" s="1"/>
    </row>
    <row r="96" spans="1:26" ht="21" customHeight="1">
      <c r="Z96" s="1"/>
    </row>
    <row r="97" spans="26:26" ht="21" customHeight="1">
      <c r="Z97" s="1"/>
    </row>
    <row r="98" spans="26:26" ht="21" customHeight="1">
      <c r="Z98" s="1"/>
    </row>
    <row r="99" spans="26:26" ht="21" customHeight="1">
      <c r="Z99" s="1"/>
    </row>
    <row r="100" spans="26:26" ht="21" customHeight="1">
      <c r="Z100" s="1"/>
    </row>
    <row r="101" spans="26:26" ht="21" customHeight="1">
      <c r="Z101" s="1"/>
    </row>
    <row r="102" spans="26:26" ht="21" customHeight="1">
      <c r="Z102" s="1"/>
    </row>
    <row r="103" spans="26:26" ht="21" customHeight="1">
      <c r="Z103" s="1"/>
    </row>
    <row r="104" spans="26:26" ht="21" customHeight="1">
      <c r="Z104" s="1"/>
    </row>
    <row r="105" spans="26:26" ht="21" customHeight="1">
      <c r="Z105" s="1"/>
    </row>
    <row r="106" spans="26:26" ht="21" customHeight="1">
      <c r="Z106" s="1"/>
    </row>
    <row r="107" spans="26:26" ht="21" customHeight="1">
      <c r="Z107" s="1"/>
    </row>
    <row r="108" spans="26:26" ht="21" customHeight="1">
      <c r="Z108" s="1"/>
    </row>
    <row r="109" spans="26:26" ht="21" customHeight="1">
      <c r="Z109" s="1"/>
    </row>
    <row r="110" spans="26:26" ht="21" customHeight="1">
      <c r="Z110" s="1"/>
    </row>
    <row r="111" spans="26:26" ht="21" customHeight="1">
      <c r="Z111" s="1"/>
    </row>
    <row r="112" spans="26:26" ht="21" customHeight="1">
      <c r="Z112" s="1"/>
    </row>
    <row r="113" spans="26:26" ht="21" customHeight="1">
      <c r="Z113" s="1"/>
    </row>
    <row r="114" spans="26:26" ht="21" customHeight="1">
      <c r="Z114" s="1"/>
    </row>
    <row r="115" spans="26:26" ht="21" customHeight="1">
      <c r="Z115" s="1"/>
    </row>
    <row r="116" spans="26:26" ht="21" customHeight="1">
      <c r="Z116" s="1"/>
    </row>
    <row r="117" spans="26:26" ht="21" customHeight="1">
      <c r="Z117" s="1"/>
    </row>
    <row r="118" spans="26:26" ht="21" customHeight="1">
      <c r="Z118" s="1"/>
    </row>
    <row r="119" spans="26:26" ht="21" customHeight="1">
      <c r="Z119" s="1"/>
    </row>
    <row r="120" spans="26:26" ht="21" customHeight="1"/>
    <row r="121" spans="26:26" ht="21" customHeight="1"/>
    <row r="122" spans="26:26" ht="21" customHeight="1"/>
    <row r="123" spans="26:26" ht="21" customHeight="1"/>
    <row r="124" spans="26:26" ht="21" customHeight="1"/>
    <row r="125" spans="26:26" ht="21" customHeight="1"/>
    <row r="126" spans="26:26" ht="21" customHeight="1"/>
    <row r="127" spans="26:26" ht="21" customHeight="1"/>
    <row r="128" spans="26:26" ht="21" customHeight="1"/>
    <row r="129" spans="1:26" ht="21" customHeight="1"/>
    <row r="130" spans="1:26" s="11" customFormat="1" ht="19.5" customHeight="1">
      <c r="A130" s="7"/>
      <c r="B130" s="7"/>
      <c r="C130" s="7"/>
      <c r="D130" s="7"/>
      <c r="E130" s="9"/>
      <c r="F130" s="9"/>
      <c r="G130" s="10"/>
      <c r="H130" s="12"/>
      <c r="I130" s="1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6"/>
    </row>
    <row r="131" spans="1:26" ht="21" customHeight="1"/>
    <row r="132" spans="1:26" ht="21" customHeight="1"/>
    <row r="133" spans="1:26" ht="21.75" customHeight="1"/>
    <row r="134" spans="1:26" ht="18" customHeight="1"/>
    <row r="135" spans="1:26" ht="18" customHeight="1"/>
    <row r="136" spans="1:26" ht="18" customHeight="1"/>
    <row r="137" spans="1:26" ht="18" customHeight="1"/>
    <row r="138" spans="1:26" ht="18" customHeight="1"/>
    <row r="139" spans="1:26" ht="18" customHeight="1">
      <c r="Z139" s="1"/>
    </row>
    <row r="140" spans="1:26" ht="18" customHeight="1">
      <c r="Z140" s="1"/>
    </row>
    <row r="141" spans="1:26" ht="18" customHeight="1">
      <c r="Z141" s="1"/>
    </row>
    <row r="142" spans="1:26" ht="18" customHeight="1">
      <c r="Z142" s="1"/>
    </row>
    <row r="143" spans="1:26" ht="18" customHeight="1">
      <c r="Z143" s="1"/>
    </row>
    <row r="144" spans="1:26" ht="25.5" customHeight="1">
      <c r="Z144" s="1"/>
    </row>
    <row r="145" spans="26:27" ht="21" customHeight="1">
      <c r="Z145" s="1"/>
    </row>
    <row r="146" spans="26:27" ht="21" customHeight="1">
      <c r="Z146" s="1"/>
    </row>
    <row r="147" spans="26:27" ht="21" customHeight="1">
      <c r="Z147" s="1"/>
    </row>
    <row r="148" spans="26:27" ht="21" customHeight="1">
      <c r="Z148" s="1"/>
    </row>
    <row r="149" spans="26:27" ht="21" customHeight="1">
      <c r="Z149" s="1"/>
    </row>
    <row r="150" spans="26:27" ht="21" customHeight="1">
      <c r="Z150" s="1"/>
    </row>
    <row r="151" spans="26:27" ht="21" customHeight="1">
      <c r="Z151" s="1"/>
    </row>
    <row r="152" spans="26:27" ht="21" customHeight="1">
      <c r="Z152" s="1"/>
    </row>
    <row r="153" spans="26:27" ht="21" customHeight="1">
      <c r="Z153" s="1"/>
    </row>
    <row r="154" spans="26:27" ht="21" customHeight="1">
      <c r="Z154" s="1"/>
    </row>
    <row r="155" spans="26:27" ht="21" customHeight="1">
      <c r="Z155" s="1"/>
    </row>
    <row r="156" spans="26:27" ht="21" customHeight="1">
      <c r="Z156" s="21"/>
      <c r="AA156" s="22"/>
    </row>
    <row r="157" spans="26:27" ht="21" customHeight="1">
      <c r="Z157" s="21"/>
      <c r="AA157" s="22"/>
    </row>
    <row r="158" spans="26:27" ht="21" customHeight="1">
      <c r="Z158" s="21"/>
      <c r="AA158" s="22"/>
    </row>
    <row r="159" spans="26:27" ht="21" customHeight="1">
      <c r="Z159" s="21"/>
      <c r="AA159" s="22"/>
    </row>
    <row r="160" spans="26:27" ht="21" customHeight="1">
      <c r="Z160" s="21"/>
      <c r="AA160" s="22"/>
    </row>
    <row r="161" spans="26:27" ht="21" customHeight="1">
      <c r="Z161" s="21"/>
      <c r="AA161" s="22"/>
    </row>
    <row r="162" spans="26:27" ht="21" customHeight="1"/>
    <row r="163" spans="26:27" ht="21" customHeight="1"/>
    <row r="164" spans="26:27" ht="21" customHeight="1"/>
    <row r="165" spans="26:27" ht="21" customHeight="1"/>
    <row r="166" spans="26:27" ht="21" customHeight="1">
      <c r="Z166" s="1"/>
    </row>
    <row r="167" spans="26:27" ht="21" customHeight="1">
      <c r="Z167" s="1"/>
    </row>
    <row r="168" spans="26:27" ht="21" customHeight="1">
      <c r="Z168" s="1"/>
    </row>
    <row r="169" spans="26:27" ht="21" customHeight="1">
      <c r="Z169" s="1"/>
    </row>
    <row r="170" spans="26:27" ht="21" customHeight="1">
      <c r="Z170" s="1"/>
    </row>
    <row r="171" spans="26:27" ht="21" customHeight="1">
      <c r="Z171" s="1"/>
    </row>
    <row r="172" spans="26:27" ht="21" customHeight="1">
      <c r="Z172" s="1"/>
    </row>
    <row r="173" spans="26:27" ht="21" customHeight="1">
      <c r="Z173" s="1"/>
    </row>
    <row r="174" spans="26:27" ht="21" customHeight="1">
      <c r="Z174" s="1"/>
    </row>
    <row r="175" spans="26:27" ht="21" customHeight="1">
      <c r="Z175" s="1"/>
    </row>
    <row r="176" spans="26:27" ht="21" customHeight="1">
      <c r="Z176" s="1"/>
    </row>
    <row r="177" spans="26:26" ht="21" customHeight="1">
      <c r="Z177" s="1"/>
    </row>
    <row r="178" spans="26:26" ht="21" customHeight="1">
      <c r="Z178" s="1"/>
    </row>
    <row r="179" spans="26:26" ht="21" customHeight="1">
      <c r="Z179" s="1"/>
    </row>
    <row r="180" spans="26:26" ht="21" customHeight="1">
      <c r="Z180" s="1"/>
    </row>
    <row r="181" spans="26:26" ht="21" customHeight="1">
      <c r="Z181" s="1"/>
    </row>
    <row r="182" spans="26:26" ht="21" customHeight="1">
      <c r="Z182" s="1"/>
    </row>
    <row r="183" spans="26:26" ht="21" customHeight="1">
      <c r="Z183" s="1"/>
    </row>
    <row r="184" spans="26:26" ht="21" customHeight="1">
      <c r="Z184" s="1"/>
    </row>
    <row r="185" spans="26:26" ht="21" customHeight="1">
      <c r="Z185" s="1"/>
    </row>
    <row r="186" spans="26:26" ht="21" customHeight="1">
      <c r="Z186" s="1"/>
    </row>
    <row r="187" spans="26:26" ht="21" customHeight="1">
      <c r="Z187" s="1"/>
    </row>
    <row r="188" spans="26:26" ht="21" customHeight="1">
      <c r="Z188" s="1"/>
    </row>
    <row r="189" spans="26:26" ht="21" customHeight="1">
      <c r="Z189" s="1"/>
    </row>
    <row r="190" spans="26:26" ht="21" customHeight="1">
      <c r="Z190" s="1"/>
    </row>
    <row r="191" spans="26:26" ht="21" customHeight="1">
      <c r="Z191" s="1"/>
    </row>
    <row r="192" spans="26:26" ht="21" customHeight="1">
      <c r="Z192" s="1"/>
    </row>
    <row r="193" spans="26:26" ht="21" customHeight="1">
      <c r="Z193" s="1"/>
    </row>
    <row r="194" spans="26:26" ht="21" customHeight="1">
      <c r="Z194" s="1"/>
    </row>
    <row r="195" spans="26:26" ht="21" customHeight="1">
      <c r="Z195" s="1"/>
    </row>
    <row r="196" spans="26:26" ht="21" customHeight="1">
      <c r="Z196" s="1"/>
    </row>
    <row r="197" spans="26:26" ht="21" customHeight="1">
      <c r="Z197" s="1"/>
    </row>
    <row r="198" spans="26:26" ht="21" customHeight="1">
      <c r="Z198" s="1"/>
    </row>
    <row r="199" spans="26:26" ht="21" customHeight="1">
      <c r="Z199" s="1"/>
    </row>
    <row r="200" spans="26:26" ht="21" customHeight="1">
      <c r="Z200" s="1"/>
    </row>
    <row r="201" spans="26:26" ht="21" customHeight="1">
      <c r="Z201" s="1"/>
    </row>
    <row r="202" spans="26:26" ht="21" customHeight="1">
      <c r="Z202" s="1"/>
    </row>
    <row r="203" spans="26:26" ht="21" customHeight="1">
      <c r="Z203" s="1"/>
    </row>
    <row r="204" spans="26:26" ht="21" customHeight="1">
      <c r="Z204" s="1"/>
    </row>
    <row r="205" spans="26:26" ht="21" customHeight="1">
      <c r="Z205" s="1"/>
    </row>
    <row r="206" spans="26:26" ht="21" customHeight="1">
      <c r="Z206" s="1"/>
    </row>
    <row r="207" spans="26:26" ht="21" customHeight="1">
      <c r="Z207" s="1"/>
    </row>
    <row r="208" spans="26:26" ht="21" customHeight="1">
      <c r="Z208" s="1"/>
    </row>
    <row r="209" spans="1:47" ht="21" customHeight="1">
      <c r="Z209" s="1"/>
    </row>
    <row r="210" spans="1:47" ht="21" customHeight="1">
      <c r="Z210" s="1"/>
    </row>
    <row r="211" spans="1:47" ht="21" customHeight="1">
      <c r="Z211" s="1"/>
    </row>
    <row r="212" spans="1:47" ht="21" customHeight="1">
      <c r="Z212" s="1"/>
    </row>
    <row r="213" spans="1:47" ht="21" customHeight="1"/>
    <row r="214" spans="1:47" ht="21" customHeight="1"/>
    <row r="215" spans="1:47" ht="21" customHeight="1"/>
    <row r="216" spans="1:47" ht="21" customHeight="1"/>
    <row r="217" spans="1:47" ht="21" customHeight="1"/>
    <row r="218" spans="1:47" ht="21" customHeight="1"/>
    <row r="219" spans="1:47" ht="21" customHeight="1"/>
    <row r="220" spans="1:47" ht="21" customHeight="1"/>
    <row r="221" spans="1:47" ht="21" customHeight="1"/>
    <row r="222" spans="1:47" ht="21" customHeight="1"/>
    <row r="223" spans="1:47" ht="21" customHeight="1"/>
    <row r="224" spans="1:47" s="4" customFormat="1" ht="21" customHeight="1">
      <c r="A224" s="7"/>
      <c r="B224" s="7"/>
      <c r="C224" s="7"/>
      <c r="D224" s="7"/>
      <c r="E224" s="9"/>
      <c r="F224" s="9"/>
      <c r="G224" s="10"/>
      <c r="H224" s="12"/>
      <c r="I224" s="1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38"/>
      <c r="AA224" s="239"/>
      <c r="AB224" s="239"/>
      <c r="AC224" s="240"/>
      <c r="AD224" s="241"/>
      <c r="AE224" s="242"/>
      <c r="AF224" s="243"/>
      <c r="AG224" s="244"/>
      <c r="AH224" s="244"/>
      <c r="AI224" s="243"/>
      <c r="AJ224" s="243"/>
      <c r="AK224" s="243"/>
      <c r="AL224" s="243"/>
      <c r="AM224" s="243"/>
      <c r="AN224" s="242"/>
      <c r="AO224" s="242"/>
      <c r="AP224" s="242"/>
      <c r="AQ224" s="242"/>
      <c r="AR224" s="242"/>
      <c r="AS224" s="242"/>
      <c r="AT224" s="245"/>
      <c r="AU224" s="243"/>
    </row>
    <row r="225" spans="1:26" ht="21" customHeight="1"/>
    <row r="226" spans="1:26" s="11" customFormat="1" ht="19.5" customHeight="1">
      <c r="A226" s="7"/>
      <c r="B226" s="7"/>
      <c r="C226" s="7"/>
      <c r="D226" s="7"/>
      <c r="E226" s="9"/>
      <c r="F226" s="9"/>
      <c r="G226" s="10"/>
      <c r="H226" s="12"/>
      <c r="I226" s="1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6"/>
    </row>
    <row r="227" spans="1:26" s="11" customFormat="1" ht="19.5" customHeight="1">
      <c r="A227" s="7"/>
      <c r="B227" s="7"/>
      <c r="C227" s="7"/>
      <c r="D227" s="7"/>
      <c r="E227" s="9"/>
      <c r="F227" s="9"/>
      <c r="G227" s="10"/>
      <c r="H227" s="12"/>
      <c r="I227" s="1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6"/>
    </row>
    <row r="228" spans="1:26" s="11" customFormat="1" ht="19.5" customHeight="1">
      <c r="A228" s="7"/>
      <c r="B228" s="7"/>
      <c r="C228" s="7"/>
      <c r="D228" s="7"/>
      <c r="E228" s="9"/>
      <c r="F228" s="9"/>
      <c r="G228" s="10"/>
      <c r="H228" s="12"/>
      <c r="I228" s="1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6"/>
    </row>
    <row r="229" spans="1:26" s="11" customFormat="1" ht="19.5" customHeight="1">
      <c r="A229" s="7"/>
      <c r="B229" s="7"/>
      <c r="C229" s="7"/>
      <c r="D229" s="7"/>
      <c r="E229" s="9"/>
      <c r="F229" s="9"/>
      <c r="G229" s="10"/>
      <c r="H229" s="12"/>
      <c r="I229" s="1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6"/>
    </row>
    <row r="230" spans="1:26" s="11" customFormat="1" ht="19.5" customHeight="1">
      <c r="A230" s="7"/>
      <c r="B230" s="7"/>
      <c r="C230" s="7"/>
      <c r="D230" s="7"/>
      <c r="E230" s="9"/>
      <c r="F230" s="9"/>
      <c r="G230" s="10"/>
      <c r="H230" s="12"/>
      <c r="I230" s="1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6"/>
    </row>
    <row r="231" spans="1:26" s="11" customFormat="1" ht="19.5" customHeight="1">
      <c r="A231" s="7"/>
      <c r="B231" s="7"/>
      <c r="C231" s="7"/>
      <c r="D231" s="7"/>
      <c r="E231" s="9"/>
      <c r="F231" s="9"/>
      <c r="G231" s="10"/>
      <c r="H231" s="12"/>
      <c r="I231" s="1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6"/>
    </row>
    <row r="232" spans="1:26" s="11" customFormat="1" ht="19.5" customHeight="1">
      <c r="A232" s="7"/>
      <c r="B232" s="7"/>
      <c r="C232" s="7"/>
      <c r="D232" s="7"/>
      <c r="E232" s="9"/>
      <c r="F232" s="9"/>
      <c r="G232" s="10"/>
      <c r="H232" s="12"/>
      <c r="I232" s="1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6"/>
    </row>
    <row r="233" spans="1:26" s="11" customFormat="1" ht="19.5" customHeight="1">
      <c r="A233" s="7"/>
      <c r="B233" s="7"/>
      <c r="C233" s="7"/>
      <c r="D233" s="7"/>
      <c r="E233" s="9"/>
      <c r="F233" s="9"/>
      <c r="G233" s="10"/>
      <c r="H233" s="12"/>
      <c r="I233" s="1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6"/>
    </row>
    <row r="234" spans="1:26" s="11" customFormat="1" ht="19.5" customHeight="1">
      <c r="A234" s="7"/>
      <c r="B234" s="7"/>
      <c r="C234" s="7"/>
      <c r="D234" s="7"/>
      <c r="E234" s="9"/>
      <c r="F234" s="9"/>
      <c r="G234" s="10"/>
      <c r="H234" s="12"/>
      <c r="I234" s="1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6"/>
    </row>
    <row r="235" spans="1:26" s="11" customFormat="1" ht="19.5" customHeight="1">
      <c r="A235" s="7"/>
      <c r="B235" s="7"/>
      <c r="C235" s="7"/>
      <c r="D235" s="7"/>
      <c r="E235" s="9"/>
      <c r="F235" s="9"/>
      <c r="G235" s="10"/>
      <c r="H235" s="12"/>
      <c r="I235" s="1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6"/>
    </row>
    <row r="236" spans="1:26" s="11" customFormat="1" ht="19.5" customHeight="1">
      <c r="A236" s="7"/>
      <c r="B236" s="7"/>
      <c r="C236" s="7"/>
      <c r="D236" s="7"/>
      <c r="E236" s="9"/>
      <c r="F236" s="9"/>
      <c r="G236" s="10"/>
      <c r="H236" s="12"/>
      <c r="I236" s="1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6"/>
    </row>
    <row r="237" spans="1:26" s="11" customFormat="1" ht="19.5" customHeight="1">
      <c r="A237" s="7"/>
      <c r="B237" s="7"/>
      <c r="C237" s="7"/>
      <c r="D237" s="7"/>
      <c r="E237" s="9"/>
      <c r="F237" s="9"/>
      <c r="G237" s="10"/>
      <c r="H237" s="12"/>
      <c r="I237" s="1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6"/>
    </row>
    <row r="238" spans="1:26" s="11" customFormat="1" ht="19.5" customHeight="1">
      <c r="A238" s="7"/>
      <c r="B238" s="7"/>
      <c r="C238" s="7"/>
      <c r="D238" s="7"/>
      <c r="E238" s="9"/>
      <c r="F238" s="9"/>
      <c r="G238" s="10"/>
      <c r="H238" s="12"/>
      <c r="I238" s="1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6"/>
    </row>
    <row r="239" spans="1:26" s="11" customFormat="1" ht="19.5" customHeight="1">
      <c r="A239" s="7"/>
      <c r="B239" s="7"/>
      <c r="C239" s="7"/>
      <c r="D239" s="7"/>
      <c r="E239" s="9"/>
      <c r="F239" s="9"/>
      <c r="G239" s="10"/>
      <c r="H239" s="12"/>
      <c r="I239" s="1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6"/>
    </row>
    <row r="240" spans="1:26" s="11" customFormat="1" ht="19.5" customHeight="1">
      <c r="A240" s="7"/>
      <c r="B240" s="7"/>
      <c r="C240" s="7"/>
      <c r="D240" s="7"/>
      <c r="E240" s="9"/>
      <c r="F240" s="9"/>
      <c r="G240" s="10"/>
      <c r="H240" s="12"/>
      <c r="I240" s="1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6"/>
    </row>
    <row r="241" spans="1:26" s="11" customFormat="1" ht="19.5" customHeight="1">
      <c r="A241" s="7"/>
      <c r="B241" s="7"/>
      <c r="C241" s="7"/>
      <c r="D241" s="7"/>
      <c r="E241" s="9"/>
      <c r="F241" s="9"/>
      <c r="G241" s="10"/>
      <c r="H241" s="12"/>
      <c r="I241" s="1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6"/>
    </row>
    <row r="242" spans="1:26" s="11" customFormat="1" ht="19.5" customHeight="1">
      <c r="A242" s="7"/>
      <c r="B242" s="7"/>
      <c r="C242" s="7"/>
      <c r="D242" s="7"/>
      <c r="E242" s="9"/>
      <c r="F242" s="9"/>
      <c r="G242" s="10"/>
      <c r="H242" s="12"/>
      <c r="I242" s="1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6"/>
    </row>
    <row r="243" spans="1:26" s="11" customFormat="1" ht="19.5" customHeight="1">
      <c r="A243" s="7"/>
      <c r="B243" s="7"/>
      <c r="C243" s="7"/>
      <c r="D243" s="7"/>
      <c r="E243" s="9"/>
      <c r="F243" s="9"/>
      <c r="G243" s="10"/>
      <c r="H243" s="12"/>
      <c r="I243" s="1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6"/>
    </row>
    <row r="244" spans="1:26" s="11" customFormat="1" ht="19.5" customHeight="1">
      <c r="A244" s="7"/>
      <c r="B244" s="7"/>
      <c r="C244" s="7"/>
      <c r="D244" s="7"/>
      <c r="E244" s="9"/>
      <c r="F244" s="9"/>
      <c r="G244" s="10"/>
      <c r="H244" s="12"/>
      <c r="I244" s="1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6"/>
    </row>
    <row r="245" spans="1:26" s="11" customFormat="1" ht="19.5" customHeight="1">
      <c r="A245" s="7"/>
      <c r="B245" s="7"/>
      <c r="C245" s="7"/>
      <c r="D245" s="7"/>
      <c r="E245" s="9"/>
      <c r="F245" s="9"/>
      <c r="G245" s="10"/>
      <c r="H245" s="12"/>
      <c r="I245" s="1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6"/>
    </row>
    <row r="246" spans="1:26" s="11" customFormat="1" ht="19.5" customHeight="1">
      <c r="A246" s="7"/>
      <c r="B246" s="7"/>
      <c r="C246" s="7"/>
      <c r="D246" s="7"/>
      <c r="E246" s="9"/>
      <c r="F246" s="9"/>
      <c r="G246" s="10"/>
      <c r="H246" s="12"/>
      <c r="I246" s="1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6"/>
    </row>
    <row r="247" spans="1:26" s="11" customFormat="1" ht="19.5" customHeight="1">
      <c r="A247" s="7"/>
      <c r="B247" s="7"/>
      <c r="C247" s="7"/>
      <c r="D247" s="7"/>
      <c r="E247" s="9"/>
      <c r="F247" s="9"/>
      <c r="G247" s="10"/>
      <c r="H247" s="12"/>
      <c r="I247" s="1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6"/>
    </row>
    <row r="248" spans="1:26" s="11" customFormat="1" ht="19.5" customHeight="1">
      <c r="A248" s="7"/>
      <c r="B248" s="7"/>
      <c r="C248" s="7"/>
      <c r="D248" s="7"/>
      <c r="E248" s="9"/>
      <c r="F248" s="9"/>
      <c r="G248" s="10"/>
      <c r="H248" s="12"/>
      <c r="I248" s="1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6"/>
    </row>
    <row r="249" spans="1:26" s="11" customFormat="1" ht="19.5" customHeight="1">
      <c r="A249" s="7"/>
      <c r="B249" s="7"/>
      <c r="C249" s="7"/>
      <c r="D249" s="7"/>
      <c r="E249" s="9"/>
      <c r="F249" s="9"/>
      <c r="G249" s="10"/>
      <c r="H249" s="12"/>
      <c r="I249" s="1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6"/>
    </row>
    <row r="250" spans="1:26" s="11" customFormat="1" ht="19.5" customHeight="1">
      <c r="A250" s="7"/>
      <c r="B250" s="7"/>
      <c r="C250" s="7"/>
      <c r="D250" s="7"/>
      <c r="E250" s="9"/>
      <c r="F250" s="9"/>
      <c r="G250" s="10"/>
      <c r="H250" s="12"/>
      <c r="I250" s="1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6"/>
    </row>
    <row r="251" spans="1:26" s="11" customFormat="1" ht="19.5" customHeight="1">
      <c r="A251" s="7"/>
      <c r="B251" s="7"/>
      <c r="C251" s="7"/>
      <c r="D251" s="7"/>
      <c r="E251" s="9"/>
      <c r="F251" s="9"/>
      <c r="G251" s="10"/>
      <c r="H251" s="12"/>
      <c r="I251" s="1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6"/>
    </row>
    <row r="252" spans="1:26" s="11" customFormat="1" ht="19.5" customHeight="1">
      <c r="A252" s="7"/>
      <c r="B252" s="7"/>
      <c r="C252" s="7"/>
      <c r="D252" s="7"/>
      <c r="E252" s="9"/>
      <c r="F252" s="9"/>
      <c r="G252" s="10"/>
      <c r="H252" s="12"/>
      <c r="I252" s="1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6"/>
    </row>
    <row r="253" spans="1:26" s="11" customFormat="1" ht="19.5" customHeight="1">
      <c r="A253" s="7"/>
      <c r="B253" s="7"/>
      <c r="C253" s="7"/>
      <c r="D253" s="7"/>
      <c r="E253" s="9"/>
      <c r="F253" s="9"/>
      <c r="G253" s="10"/>
      <c r="H253" s="12"/>
      <c r="I253" s="1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6"/>
    </row>
    <row r="264" spans="26:26" ht="19.5" customHeight="1">
      <c r="Z264" s="6" t="s">
        <v>59</v>
      </c>
    </row>
  </sheetData>
  <mergeCells count="24">
    <mergeCell ref="A1:D1"/>
    <mergeCell ref="A2:D2"/>
    <mergeCell ref="E2:E3"/>
    <mergeCell ref="A4:D4"/>
    <mergeCell ref="G2:H2"/>
    <mergeCell ref="C76:D76"/>
    <mergeCell ref="V78:W78"/>
    <mergeCell ref="F2:F3"/>
    <mergeCell ref="C18:D18"/>
    <mergeCell ref="C31:D31"/>
    <mergeCell ref="C43:D43"/>
    <mergeCell ref="V45:W45"/>
    <mergeCell ref="C50:D50"/>
    <mergeCell ref="V33:W33"/>
    <mergeCell ref="V62:W62"/>
    <mergeCell ref="I2:Y3"/>
    <mergeCell ref="C5:D5"/>
    <mergeCell ref="C56:D56"/>
    <mergeCell ref="V90:W90"/>
    <mergeCell ref="V84:W84"/>
    <mergeCell ref="V38:W38"/>
    <mergeCell ref="V69:W69"/>
    <mergeCell ref="V65:W65"/>
    <mergeCell ref="V52:W52"/>
  </mergeCells>
  <phoneticPr fontId="8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&amp;C&amp;P/&amp;N&amp;R사회복지법인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156"/>
  <sheetViews>
    <sheetView tabSelected="1" zoomScale="85" zoomScaleNormal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S58" sqref="S58"/>
    </sheetView>
  </sheetViews>
  <sheetFormatPr defaultColWidth="13.77734375" defaultRowHeight="21" customHeight="1"/>
  <cols>
    <col min="1" max="1" width="5.88671875" style="20" bestFit="1" customWidth="1"/>
    <col min="2" max="2" width="7.109375" style="20" bestFit="1" customWidth="1"/>
    <col min="3" max="3" width="8.5546875" style="20" bestFit="1" customWidth="1"/>
    <col min="4" max="4" width="10.33203125" style="16" customWidth="1"/>
    <col min="5" max="5" width="10.33203125" style="16" bestFit="1" customWidth="1"/>
    <col min="6" max="6" width="10.21875" style="16" customWidth="1"/>
    <col min="7" max="7" width="8.6640625" style="16" hidden="1" customWidth="1"/>
    <col min="8" max="8" width="7.77734375" style="16" hidden="1" customWidth="1"/>
    <col min="9" max="9" width="7.77734375" style="16" customWidth="1"/>
    <col min="10" max="10" width="7.77734375" style="16" hidden="1" customWidth="1"/>
    <col min="11" max="11" width="8.5546875" style="16" customWidth="1"/>
    <col min="12" max="12" width="7.77734375" style="16" customWidth="1"/>
    <col min="13" max="13" width="8.109375" style="16" bestFit="1" customWidth="1"/>
    <col min="14" max="14" width="7" style="167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1" style="5" bestFit="1" customWidth="1"/>
    <col min="20" max="20" width="3.21875" style="5" bestFit="1" customWidth="1"/>
    <col min="21" max="21" width="4" style="5" bestFit="1" customWidth="1"/>
    <col min="22" max="22" width="7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479" t="s">
        <v>327</v>
      </c>
      <c r="B1" s="479"/>
      <c r="C1" s="479"/>
      <c r="D1" s="479"/>
      <c r="E1" s="105"/>
      <c r="F1" s="105"/>
      <c r="G1" s="105"/>
      <c r="H1" s="105"/>
      <c r="I1" s="105"/>
      <c r="J1" s="105"/>
      <c r="K1" s="105"/>
      <c r="L1" s="105"/>
      <c r="M1" s="105"/>
      <c r="N1" s="159"/>
      <c r="O1" s="62"/>
      <c r="P1" s="62"/>
      <c r="Q1" s="62"/>
      <c r="R1" s="62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1"/>
    </row>
    <row r="2" spans="1:32" s="3" customFormat="1" ht="27" customHeight="1">
      <c r="A2" s="480" t="s">
        <v>22</v>
      </c>
      <c r="B2" s="481"/>
      <c r="C2" s="481"/>
      <c r="D2" s="477" t="s">
        <v>328</v>
      </c>
      <c r="E2" s="504" t="s">
        <v>329</v>
      </c>
      <c r="F2" s="505"/>
      <c r="G2" s="505"/>
      <c r="H2" s="505"/>
      <c r="I2" s="505"/>
      <c r="J2" s="505"/>
      <c r="K2" s="505"/>
      <c r="L2" s="506"/>
      <c r="M2" s="485" t="s">
        <v>23</v>
      </c>
      <c r="N2" s="485"/>
      <c r="O2" s="489" t="s">
        <v>53</v>
      </c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1"/>
    </row>
    <row r="3" spans="1:32" s="3" customFormat="1" ht="27" customHeight="1" thickBot="1">
      <c r="A3" s="23" t="s">
        <v>1</v>
      </c>
      <c r="B3" s="24" t="s">
        <v>2</v>
      </c>
      <c r="C3" s="24" t="s">
        <v>3</v>
      </c>
      <c r="D3" s="478"/>
      <c r="E3" s="144" t="s">
        <v>91</v>
      </c>
      <c r="F3" s="168" t="s">
        <v>386</v>
      </c>
      <c r="G3" s="168" t="s">
        <v>111</v>
      </c>
      <c r="H3" s="144" t="s">
        <v>90</v>
      </c>
      <c r="I3" s="144" t="s">
        <v>57</v>
      </c>
      <c r="J3" s="144" t="s">
        <v>89</v>
      </c>
      <c r="K3" s="168" t="s">
        <v>410</v>
      </c>
      <c r="L3" s="144" t="s">
        <v>58</v>
      </c>
      <c r="M3" s="143" t="s">
        <v>92</v>
      </c>
      <c r="N3" s="106" t="s">
        <v>4</v>
      </c>
      <c r="O3" s="492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  <c r="AB3" s="493"/>
      <c r="AC3" s="493"/>
      <c r="AD3" s="493"/>
      <c r="AE3" s="494"/>
    </row>
    <row r="4" spans="1:32" s="11" customFormat="1" ht="21" customHeight="1">
      <c r="A4" s="502" t="s">
        <v>31</v>
      </c>
      <c r="B4" s="503"/>
      <c r="C4" s="503"/>
      <c r="D4" s="284">
        <f>SUM(D5,D92,D103,D113,D132,D135,D140,D143)</f>
        <v>137550</v>
      </c>
      <c r="E4" s="284">
        <f>SUM(E5,E92,E103,E113,E132,E135,E140,E143)</f>
        <v>213298</v>
      </c>
      <c r="F4" s="284">
        <f>SUM(F5,F92,F103,F113,F132,F135,F140,F143)</f>
        <v>0</v>
      </c>
      <c r="G4" s="284">
        <f>SUM(G5,G92,G103,G113,G132,G135,G140,G143)</f>
        <v>0</v>
      </c>
      <c r="H4" s="284">
        <f>SUM(H5,H92,H103,H113,H132,H135,H140,H143)</f>
        <v>0</v>
      </c>
      <c r="I4" s="284">
        <f>SUM(I5,I92,I103,I113,I132,I135,I140,I143)</f>
        <v>164293.05799999999</v>
      </c>
      <c r="J4" s="284">
        <f>SUM(J5,J92,J103,J113,J132,J135,J140,J143)</f>
        <v>0</v>
      </c>
      <c r="K4" s="284">
        <f>SUM(K5,K92,K103,K113,K132,K135,K140,K143)</f>
        <v>14499.941999999999</v>
      </c>
      <c r="L4" s="284">
        <f>SUM(L5,L92,L103,L113,L132,L135,L140,L143)</f>
        <v>34505</v>
      </c>
      <c r="M4" s="285">
        <f>E4-D4</f>
        <v>75748</v>
      </c>
      <c r="N4" s="286">
        <f>IF(D4=0,0,M4/D4)</f>
        <v>0.55069429298436934</v>
      </c>
      <c r="O4" s="287" t="s">
        <v>157</v>
      </c>
      <c r="P4" s="288"/>
      <c r="Q4" s="288"/>
      <c r="R4" s="288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>
        <f>SUM(AD5,AD92,AD103,AD113,AD132,AD135,AD140,AD143)</f>
        <v>213298000</v>
      </c>
      <c r="AE4" s="290" t="s">
        <v>25</v>
      </c>
      <c r="AF4" s="2"/>
    </row>
    <row r="5" spans="1:32" s="11" customFormat="1" ht="21" customHeight="1">
      <c r="A5" s="110" t="s">
        <v>6</v>
      </c>
      <c r="B5" s="500" t="s">
        <v>7</v>
      </c>
      <c r="C5" s="501"/>
      <c r="D5" s="291">
        <f>SUM(D6,D49,D59)</f>
        <v>44258</v>
      </c>
      <c r="E5" s="291">
        <f>SUM(E6,E49,E59)</f>
        <v>52585</v>
      </c>
      <c r="F5" s="291">
        <f>SUM(F6,F49,F59)</f>
        <v>0</v>
      </c>
      <c r="G5" s="291">
        <f>SUM(G6,G49,G59)</f>
        <v>0</v>
      </c>
      <c r="H5" s="291">
        <f>SUM(H6,H49,H59)</f>
        <v>0</v>
      </c>
      <c r="I5" s="291">
        <f>SUM(I6,I49,I59)</f>
        <v>42335.057999999997</v>
      </c>
      <c r="J5" s="291">
        <f>SUM(J6,J49,J59)</f>
        <v>0</v>
      </c>
      <c r="K5" s="291">
        <f>SUM(K6,K49,K59)</f>
        <v>10249.941999999999</v>
      </c>
      <c r="L5" s="291">
        <f>SUM(L6,L49,L59)</f>
        <v>0</v>
      </c>
      <c r="M5" s="292">
        <f>E5-D5</f>
        <v>8327</v>
      </c>
      <c r="N5" s="293">
        <f>IF(D5=0,0,M5/D5)</f>
        <v>0.18814677572416286</v>
      </c>
      <c r="O5" s="294" t="s">
        <v>158</v>
      </c>
      <c r="P5" s="294"/>
      <c r="Q5" s="294"/>
      <c r="R5" s="294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>
        <f>SUM(AD6,AD49,AD59)</f>
        <v>52585000</v>
      </c>
      <c r="AE5" s="296" t="s">
        <v>25</v>
      </c>
      <c r="AF5" s="2"/>
    </row>
    <row r="6" spans="1:32" s="11" customFormat="1" ht="21" customHeight="1">
      <c r="A6" s="43"/>
      <c r="B6" s="34" t="s">
        <v>8</v>
      </c>
      <c r="C6" s="297" t="s">
        <v>5</v>
      </c>
      <c r="D6" s="383">
        <f>SUM(D7,D18,D21,D24,D28,D46)</f>
        <v>37758</v>
      </c>
      <c r="E6" s="298">
        <f>SUM(E7,E18,E21,E24,E28,E46)</f>
        <v>45887</v>
      </c>
      <c r="F6" s="298">
        <f>SUM(F7,F18,F21,F24,F28,F46)</f>
        <v>0</v>
      </c>
      <c r="G6" s="298">
        <f>SUM(G7,G18,G21,G24,G28,G46)</f>
        <v>0</v>
      </c>
      <c r="H6" s="298">
        <f>SUM(H7,H18,H21,H24,H28,H46)</f>
        <v>0</v>
      </c>
      <c r="I6" s="298">
        <f>SUM(I7,I18,I21,I24,I28,I46)</f>
        <v>35637.057999999997</v>
      </c>
      <c r="J6" s="298">
        <f>SUM(J7,J18,J21,J24,J28,J46)</f>
        <v>0</v>
      </c>
      <c r="K6" s="298">
        <f>SUM(K7,K18,K21,K24,K28,K46)</f>
        <v>10249.941999999999</v>
      </c>
      <c r="L6" s="298">
        <f>SUM(L7,L18,L21,L24,L28,L46)</f>
        <v>0</v>
      </c>
      <c r="M6" s="299">
        <f>E6-D6</f>
        <v>8129</v>
      </c>
      <c r="N6" s="300">
        <f>IF(D6=0,0,M6/D6)</f>
        <v>0.21529212352349172</v>
      </c>
      <c r="O6" s="301" t="s">
        <v>159</v>
      </c>
      <c r="P6" s="301"/>
      <c r="Q6" s="301"/>
      <c r="R6" s="301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>
        <f>SUM(AD7,AD18,AD21,AD24,AD28,AD46)</f>
        <v>45887000</v>
      </c>
      <c r="AE6" s="303" t="s">
        <v>25</v>
      </c>
      <c r="AF6" s="2"/>
    </row>
    <row r="7" spans="1:32" s="11" customFormat="1" ht="21" customHeight="1">
      <c r="A7" s="43"/>
      <c r="B7" s="44"/>
      <c r="C7" s="34" t="s">
        <v>32</v>
      </c>
      <c r="D7" s="153">
        <v>32040</v>
      </c>
      <c r="E7" s="112">
        <f>ROUND(AD7/1000,0)</f>
        <v>38840</v>
      </c>
      <c r="F7" s="112">
        <f>SUMIF(AB8:AB16,"보조",AD8:AD16)/1000</f>
        <v>0</v>
      </c>
      <c r="G7" s="112">
        <f>SUMIF($AB$8:$AB$17,"7종",$AD$8:$AD$17)/1000</f>
        <v>0</v>
      </c>
      <c r="H7" s="112">
        <f>SUMIF($AB$8:$AB$17,"4종",$AD$8:$AD$17)/1000</f>
        <v>0</v>
      </c>
      <c r="I7" s="112">
        <f>SUMIF(AB8:AB16,"후원",AD8:AD16)/1000</f>
        <v>30230</v>
      </c>
      <c r="J7" s="112">
        <f>SUMIF(AB8:AB16,"입소",AD8:AD16)/1000</f>
        <v>0</v>
      </c>
      <c r="K7" s="112">
        <f>SUMIF(AB8:AB16,"전입",AD8:AD16)/1000</f>
        <v>8610</v>
      </c>
      <c r="L7" s="112">
        <f>SUMIF(AB8:AB16,"잡수",AD8:AD16)/1000</f>
        <v>0</v>
      </c>
      <c r="M7" s="111">
        <f>E7-D7</f>
        <v>6800</v>
      </c>
      <c r="N7" s="261">
        <f>IF(D7=0,0,M7/D7)</f>
        <v>0.21223470661672908</v>
      </c>
      <c r="O7" s="114" t="s">
        <v>375</v>
      </c>
      <c r="P7" s="114"/>
      <c r="Q7" s="150"/>
      <c r="R7" s="150"/>
      <c r="S7" s="150"/>
      <c r="T7" s="149"/>
      <c r="U7" s="149"/>
      <c r="V7" s="149"/>
      <c r="W7" s="97" t="s">
        <v>93</v>
      </c>
      <c r="X7" s="97"/>
      <c r="Y7" s="97"/>
      <c r="Z7" s="97"/>
      <c r="AA7" s="97"/>
      <c r="AB7" s="97"/>
      <c r="AC7" s="116"/>
      <c r="AD7" s="116">
        <f>SUM(AD9:AD16)</f>
        <v>38840000</v>
      </c>
      <c r="AE7" s="117" t="s">
        <v>55</v>
      </c>
      <c r="AF7" s="1"/>
    </row>
    <row r="8" spans="1:32" s="11" customFormat="1" ht="21" customHeight="1">
      <c r="A8" s="43"/>
      <c r="B8" s="44"/>
      <c r="C8" s="44"/>
      <c r="D8" s="151"/>
      <c r="E8" s="107"/>
      <c r="F8" s="107"/>
      <c r="G8" s="107"/>
      <c r="H8" s="107"/>
      <c r="I8" s="107"/>
      <c r="J8" s="107"/>
      <c r="K8" s="107"/>
      <c r="L8" s="107"/>
      <c r="M8" s="107"/>
      <c r="N8" s="68"/>
      <c r="O8" s="150"/>
      <c r="P8" s="30"/>
      <c r="Q8" s="30"/>
      <c r="R8" s="30"/>
      <c r="S8" s="30"/>
      <c r="T8" s="31"/>
      <c r="U8" s="31"/>
      <c r="V8" s="31"/>
      <c r="W8" s="31"/>
      <c r="X8" s="31"/>
      <c r="Y8" s="31"/>
      <c r="Z8" s="31"/>
      <c r="AA8" s="31"/>
      <c r="AB8" s="31"/>
      <c r="AC8" s="50"/>
      <c r="AD8" s="50"/>
      <c r="AE8" s="32"/>
      <c r="AF8" s="2"/>
    </row>
    <row r="9" spans="1:32" s="11" customFormat="1" ht="21" customHeight="1">
      <c r="A9" s="43"/>
      <c r="B9" s="44"/>
      <c r="C9" s="44"/>
      <c r="D9" s="151"/>
      <c r="E9" s="107"/>
      <c r="F9" s="107"/>
      <c r="G9" s="107"/>
      <c r="H9" s="107"/>
      <c r="I9" s="107"/>
      <c r="J9" s="107"/>
      <c r="K9" s="107"/>
      <c r="L9" s="107"/>
      <c r="M9" s="107"/>
      <c r="N9" s="68"/>
      <c r="O9" s="445" t="s">
        <v>376</v>
      </c>
      <c r="P9" s="443"/>
      <c r="Q9" s="443"/>
      <c r="R9" s="443"/>
      <c r="S9" s="355">
        <v>1800000</v>
      </c>
      <c r="T9" s="258" t="s">
        <v>378</v>
      </c>
      <c r="U9" s="271" t="s">
        <v>56</v>
      </c>
      <c r="V9" s="447">
        <v>8</v>
      </c>
      <c r="W9" s="258"/>
      <c r="X9" s="258"/>
      <c r="Y9" s="258"/>
      <c r="Z9" s="258"/>
      <c r="AA9" s="258" t="s">
        <v>377</v>
      </c>
      <c r="AB9" s="258" t="s">
        <v>385</v>
      </c>
      <c r="AC9" s="260"/>
      <c r="AD9" s="260">
        <f>S9*V9</f>
        <v>14400000</v>
      </c>
      <c r="AE9" s="274"/>
      <c r="AF9" s="2"/>
    </row>
    <row r="10" spans="1:32" s="11" customFormat="1" ht="21" customHeight="1">
      <c r="A10" s="43"/>
      <c r="B10" s="44"/>
      <c r="C10" s="44"/>
      <c r="D10" s="151"/>
      <c r="E10" s="107"/>
      <c r="F10" s="107"/>
      <c r="G10" s="107"/>
      <c r="H10" s="107"/>
      <c r="I10" s="107"/>
      <c r="J10" s="107"/>
      <c r="K10" s="107"/>
      <c r="L10" s="107"/>
      <c r="M10" s="107"/>
      <c r="N10" s="68"/>
      <c r="O10" s="445" t="s">
        <v>379</v>
      </c>
      <c r="P10" s="443"/>
      <c r="Q10" s="443"/>
      <c r="R10" s="443"/>
      <c r="S10" s="355">
        <v>870000</v>
      </c>
      <c r="T10" s="258" t="s">
        <v>378</v>
      </c>
      <c r="U10" s="271" t="s">
        <v>56</v>
      </c>
      <c r="V10" s="447">
        <v>9</v>
      </c>
      <c r="W10" s="258"/>
      <c r="X10" s="258"/>
      <c r="Y10" s="258"/>
      <c r="Z10" s="258"/>
      <c r="AA10" s="258" t="s">
        <v>377</v>
      </c>
      <c r="AB10" s="258" t="s">
        <v>385</v>
      </c>
      <c r="AC10" s="260"/>
      <c r="AD10" s="260">
        <f t="shared" ref="AD10:AD16" si="0">S10*V10</f>
        <v>7830000</v>
      </c>
      <c r="AE10" s="274"/>
      <c r="AF10" s="2"/>
    </row>
    <row r="11" spans="1:32" s="11" customFormat="1" ht="21" customHeight="1">
      <c r="A11" s="43"/>
      <c r="B11" s="44"/>
      <c r="C11" s="44"/>
      <c r="D11" s="151"/>
      <c r="E11" s="107"/>
      <c r="F11" s="107"/>
      <c r="G11" s="107"/>
      <c r="H11" s="107"/>
      <c r="I11" s="107"/>
      <c r="J11" s="107"/>
      <c r="K11" s="107"/>
      <c r="L11" s="107"/>
      <c r="M11" s="107"/>
      <c r="N11" s="68"/>
      <c r="O11" s="445"/>
      <c r="P11" s="443"/>
      <c r="Q11" s="443"/>
      <c r="R11" s="443"/>
      <c r="S11" s="355">
        <v>870000</v>
      </c>
      <c r="T11" s="258" t="s">
        <v>60</v>
      </c>
      <c r="U11" s="271" t="s">
        <v>56</v>
      </c>
      <c r="V11" s="447">
        <v>3</v>
      </c>
      <c r="W11" s="258"/>
      <c r="X11" s="258"/>
      <c r="Y11" s="258"/>
      <c r="Z11" s="258"/>
      <c r="AA11" s="258" t="s">
        <v>52</v>
      </c>
      <c r="AB11" s="258" t="s">
        <v>384</v>
      </c>
      <c r="AC11" s="260"/>
      <c r="AD11" s="260">
        <f t="shared" ref="AD11" si="1">S11*V11</f>
        <v>2610000</v>
      </c>
      <c r="AE11" s="274"/>
      <c r="AF11" s="2"/>
    </row>
    <row r="12" spans="1:32" s="11" customFormat="1" ht="21" customHeight="1">
      <c r="A12" s="43"/>
      <c r="B12" s="44"/>
      <c r="C12" s="44"/>
      <c r="D12" s="151"/>
      <c r="E12" s="107"/>
      <c r="F12" s="107"/>
      <c r="G12" s="107"/>
      <c r="H12" s="107"/>
      <c r="I12" s="107"/>
      <c r="J12" s="107"/>
      <c r="K12" s="107"/>
      <c r="L12" s="107"/>
      <c r="M12" s="107"/>
      <c r="N12" s="68"/>
      <c r="O12" s="445" t="s">
        <v>380</v>
      </c>
      <c r="P12" s="443"/>
      <c r="Q12" s="443"/>
      <c r="R12" s="443"/>
      <c r="S12" s="355">
        <v>2000000</v>
      </c>
      <c r="T12" s="258" t="s">
        <v>378</v>
      </c>
      <c r="U12" s="271" t="s">
        <v>56</v>
      </c>
      <c r="V12" s="447">
        <v>3</v>
      </c>
      <c r="W12" s="258"/>
      <c r="X12" s="258"/>
      <c r="Y12" s="258"/>
      <c r="Z12" s="258"/>
      <c r="AA12" s="258" t="s">
        <v>377</v>
      </c>
      <c r="AB12" s="258" t="s">
        <v>384</v>
      </c>
      <c r="AC12" s="260"/>
      <c r="AD12" s="260">
        <f t="shared" si="0"/>
        <v>6000000</v>
      </c>
      <c r="AE12" s="274"/>
      <c r="AF12" s="2"/>
    </row>
    <row r="13" spans="1:32" s="11" customFormat="1" ht="21" customHeight="1">
      <c r="A13" s="43"/>
      <c r="B13" s="44"/>
      <c r="C13" s="44"/>
      <c r="D13" s="151"/>
      <c r="E13" s="107"/>
      <c r="F13" s="107"/>
      <c r="G13" s="107"/>
      <c r="H13" s="107"/>
      <c r="I13" s="107"/>
      <c r="J13" s="107"/>
      <c r="K13" s="107"/>
      <c r="L13" s="107"/>
      <c r="M13" s="107"/>
      <c r="N13" s="68"/>
      <c r="O13" s="445"/>
      <c r="P13" s="443"/>
      <c r="Q13" s="443"/>
      <c r="R13" s="443"/>
      <c r="S13" s="355">
        <v>2000000</v>
      </c>
      <c r="T13" s="258" t="s">
        <v>60</v>
      </c>
      <c r="U13" s="271" t="s">
        <v>56</v>
      </c>
      <c r="V13" s="447">
        <v>1</v>
      </c>
      <c r="W13" s="258"/>
      <c r="X13" s="258"/>
      <c r="Y13" s="258"/>
      <c r="Z13" s="258"/>
      <c r="AA13" s="258" t="s">
        <v>52</v>
      </c>
      <c r="AB13" s="258" t="s">
        <v>110</v>
      </c>
      <c r="AC13" s="260"/>
      <c r="AD13" s="260">
        <f t="shared" ref="AD13" si="2">S13*V13</f>
        <v>2000000</v>
      </c>
      <c r="AE13" s="274"/>
      <c r="AF13" s="2"/>
    </row>
    <row r="14" spans="1:32" s="11" customFormat="1" ht="21" customHeight="1">
      <c r="A14" s="43"/>
      <c r="B14" s="44"/>
      <c r="C14" s="44"/>
      <c r="D14" s="151"/>
      <c r="E14" s="107"/>
      <c r="F14" s="107"/>
      <c r="G14" s="107"/>
      <c r="H14" s="107"/>
      <c r="I14" s="107"/>
      <c r="J14" s="107"/>
      <c r="K14" s="107"/>
      <c r="L14" s="107"/>
      <c r="M14" s="107"/>
      <c r="N14" s="68"/>
      <c r="O14" s="445" t="s">
        <v>381</v>
      </c>
      <c r="P14" s="443"/>
      <c r="Q14" s="443"/>
      <c r="R14" s="443"/>
      <c r="S14" s="355">
        <v>2000000</v>
      </c>
      <c r="T14" s="258" t="s">
        <v>378</v>
      </c>
      <c r="U14" s="271" t="s">
        <v>56</v>
      </c>
      <c r="V14" s="447">
        <v>1</v>
      </c>
      <c r="W14" s="258"/>
      <c r="X14" s="258"/>
      <c r="Y14" s="258"/>
      <c r="Z14" s="258"/>
      <c r="AA14" s="258" t="s">
        <v>377</v>
      </c>
      <c r="AB14" s="258" t="s">
        <v>110</v>
      </c>
      <c r="AC14" s="260"/>
      <c r="AD14" s="260">
        <f t="shared" si="0"/>
        <v>2000000</v>
      </c>
      <c r="AE14" s="274"/>
      <c r="AF14" s="2"/>
    </row>
    <row r="15" spans="1:32" s="11" customFormat="1" ht="21" customHeight="1">
      <c r="A15" s="43"/>
      <c r="B15" s="44"/>
      <c r="C15" s="44"/>
      <c r="D15" s="151"/>
      <c r="E15" s="107"/>
      <c r="F15" s="107"/>
      <c r="G15" s="107"/>
      <c r="H15" s="107"/>
      <c r="I15" s="107"/>
      <c r="J15" s="107"/>
      <c r="K15" s="107"/>
      <c r="L15" s="107"/>
      <c r="M15" s="107"/>
      <c r="N15" s="68"/>
      <c r="O15" s="445" t="s">
        <v>382</v>
      </c>
      <c r="P15" s="443"/>
      <c r="Q15" s="443"/>
      <c r="R15" s="443"/>
      <c r="S15" s="355">
        <v>2000000</v>
      </c>
      <c r="T15" s="258" t="s">
        <v>378</v>
      </c>
      <c r="U15" s="271" t="s">
        <v>56</v>
      </c>
      <c r="V15" s="447">
        <v>1</v>
      </c>
      <c r="W15" s="258"/>
      <c r="X15" s="258"/>
      <c r="Y15" s="258"/>
      <c r="Z15" s="258"/>
      <c r="AA15" s="258" t="s">
        <v>377</v>
      </c>
      <c r="AB15" s="258" t="s">
        <v>110</v>
      </c>
      <c r="AC15" s="260"/>
      <c r="AD15" s="260">
        <f t="shared" si="0"/>
        <v>2000000</v>
      </c>
      <c r="AE15" s="274"/>
      <c r="AF15" s="2"/>
    </row>
    <row r="16" spans="1:32" s="11" customFormat="1" ht="21" customHeight="1">
      <c r="A16" s="43"/>
      <c r="B16" s="44"/>
      <c r="C16" s="44"/>
      <c r="D16" s="151"/>
      <c r="E16" s="107"/>
      <c r="F16" s="107"/>
      <c r="G16" s="107"/>
      <c r="H16" s="107"/>
      <c r="I16" s="107"/>
      <c r="J16" s="107"/>
      <c r="K16" s="107"/>
      <c r="L16" s="107"/>
      <c r="M16" s="107"/>
      <c r="N16" s="68"/>
      <c r="O16" s="445" t="s">
        <v>383</v>
      </c>
      <c r="P16" s="443"/>
      <c r="Q16" s="443"/>
      <c r="R16" s="443"/>
      <c r="S16" s="355">
        <v>2000000</v>
      </c>
      <c r="T16" s="258" t="s">
        <v>378</v>
      </c>
      <c r="U16" s="271" t="s">
        <v>56</v>
      </c>
      <c r="V16" s="447">
        <v>1</v>
      </c>
      <c r="W16" s="258"/>
      <c r="X16" s="258"/>
      <c r="Y16" s="258"/>
      <c r="Z16" s="258"/>
      <c r="AA16" s="258" t="s">
        <v>377</v>
      </c>
      <c r="AB16" s="258" t="s">
        <v>110</v>
      </c>
      <c r="AC16" s="260"/>
      <c r="AD16" s="260">
        <f t="shared" si="0"/>
        <v>2000000</v>
      </c>
      <c r="AE16" s="274"/>
      <c r="AF16" s="2"/>
    </row>
    <row r="17" spans="1:32" s="11" customFormat="1" ht="21" customHeight="1">
      <c r="A17" s="43"/>
      <c r="B17" s="44"/>
      <c r="C17" s="44"/>
      <c r="D17" s="151"/>
      <c r="E17" s="107"/>
      <c r="F17" s="107"/>
      <c r="G17" s="107"/>
      <c r="H17" s="107"/>
      <c r="I17" s="107"/>
      <c r="J17" s="107"/>
      <c r="K17" s="107"/>
      <c r="L17" s="107"/>
      <c r="M17" s="107"/>
      <c r="N17" s="68"/>
      <c r="O17" s="48"/>
      <c r="P17" s="48"/>
      <c r="Q17" s="48"/>
      <c r="R17" s="48"/>
      <c r="S17" s="446"/>
      <c r="T17" s="49"/>
      <c r="U17" s="49"/>
      <c r="V17" s="145"/>
      <c r="W17" s="145"/>
      <c r="X17" s="145"/>
      <c r="Y17" s="145"/>
      <c r="Z17" s="145"/>
      <c r="AA17" s="145"/>
      <c r="AB17" s="145"/>
      <c r="AC17" s="70"/>
      <c r="AD17" s="70"/>
      <c r="AE17" s="71"/>
      <c r="AF17" s="1"/>
    </row>
    <row r="18" spans="1:32" s="11" customFormat="1" ht="21" hidden="1" customHeight="1">
      <c r="A18" s="43"/>
      <c r="B18" s="44"/>
      <c r="C18" s="34" t="s">
        <v>330</v>
      </c>
      <c r="D18" s="153">
        <v>0</v>
      </c>
      <c r="E18" s="112">
        <f>ROUND(AD18/1000,0)</f>
        <v>0</v>
      </c>
      <c r="F18" s="112">
        <f>SUMIF(AB19:AB20,"보조",AD19:AD20)/1000</f>
        <v>0</v>
      </c>
      <c r="G18" s="112">
        <f>SUMIF($AB$8:$AB$17,"7종",$AD$8:$AD$17)/1000</f>
        <v>0</v>
      </c>
      <c r="H18" s="112">
        <f>SUMIF($AB$8:$AB$17,"4종",$AD$8:$AD$17)/1000</f>
        <v>0</v>
      </c>
      <c r="I18" s="112">
        <f>SUMIF(AB19:AB20,"후원",AD19:AD20)/1000</f>
        <v>0</v>
      </c>
      <c r="J18" s="112">
        <f>SUMIF(AB19:AB20,"입소",AD19:AD20)/1000</f>
        <v>0</v>
      </c>
      <c r="K18" s="112">
        <f>SUMIF(AB19:AB20,"전입",AD19:AD20)/1000</f>
        <v>0</v>
      </c>
      <c r="L18" s="112">
        <f>SUMIF(AB19:AB20,"잡수",AD19:AD20)/1000</f>
        <v>0</v>
      </c>
      <c r="M18" s="121">
        <f>E18-D18</f>
        <v>0</v>
      </c>
      <c r="N18" s="119">
        <f>IF(D18=0,0,M18/D18)</f>
        <v>0</v>
      </c>
      <c r="O18" s="95" t="s">
        <v>33</v>
      </c>
      <c r="P18" s="163"/>
      <c r="Q18" s="91"/>
      <c r="R18" s="91"/>
      <c r="S18" s="91"/>
      <c r="T18" s="87"/>
      <c r="U18" s="87"/>
      <c r="V18" s="149"/>
      <c r="W18" s="97" t="s">
        <v>93</v>
      </c>
      <c r="X18" s="97"/>
      <c r="Y18" s="97"/>
      <c r="Z18" s="97"/>
      <c r="AA18" s="97"/>
      <c r="AB18" s="97"/>
      <c r="AC18" s="116"/>
      <c r="AD18" s="116">
        <f>SUM(AD19:AD19)</f>
        <v>0</v>
      </c>
      <c r="AE18" s="117" t="s">
        <v>55</v>
      </c>
      <c r="AF18" s="1"/>
    </row>
    <row r="19" spans="1:32" s="11" customFormat="1" ht="21" hidden="1" customHeight="1">
      <c r="A19" s="43"/>
      <c r="B19" s="44"/>
      <c r="C19" s="44"/>
      <c r="D19" s="151"/>
      <c r="E19" s="107"/>
      <c r="F19" s="107"/>
      <c r="G19" s="107"/>
      <c r="H19" s="107"/>
      <c r="I19" s="107"/>
      <c r="J19" s="107"/>
      <c r="K19" s="107"/>
      <c r="L19" s="107"/>
      <c r="M19" s="107"/>
      <c r="N19" s="68"/>
      <c r="O19" s="263"/>
      <c r="P19" s="271"/>
      <c r="Q19" s="48"/>
      <c r="R19" s="48"/>
      <c r="S19" s="123">
        <v>45000</v>
      </c>
      <c r="T19" s="123" t="s">
        <v>55</v>
      </c>
      <c r="U19" s="124" t="s">
        <v>56</v>
      </c>
      <c r="V19" s="123">
        <v>0</v>
      </c>
      <c r="W19" s="123" t="s">
        <v>54</v>
      </c>
      <c r="X19" s="124" t="s">
        <v>56</v>
      </c>
      <c r="Y19" s="273">
        <v>0</v>
      </c>
      <c r="Z19" s="89" t="s">
        <v>71</v>
      </c>
      <c r="AA19" s="89" t="s">
        <v>52</v>
      </c>
      <c r="AB19" s="270"/>
      <c r="AC19" s="66"/>
      <c r="AD19" s="131">
        <f>S19*V19*Y19</f>
        <v>0</v>
      </c>
      <c r="AE19" s="55" t="s">
        <v>63</v>
      </c>
      <c r="AF19" s="1"/>
    </row>
    <row r="20" spans="1:32" s="11" customFormat="1" ht="21" hidden="1" customHeight="1">
      <c r="A20" s="43"/>
      <c r="B20" s="44"/>
      <c r="C20" s="44"/>
      <c r="D20" s="151"/>
      <c r="E20" s="107"/>
      <c r="F20" s="107"/>
      <c r="G20" s="107"/>
      <c r="H20" s="107"/>
      <c r="I20" s="107"/>
      <c r="J20" s="107"/>
      <c r="K20" s="107"/>
      <c r="L20" s="107"/>
      <c r="M20" s="107"/>
      <c r="N20" s="68"/>
      <c r="O20" s="48"/>
      <c r="P20" s="48"/>
      <c r="Q20" s="48"/>
      <c r="R20" s="48"/>
      <c r="S20" s="49"/>
      <c r="T20" s="49"/>
      <c r="U20" s="48"/>
      <c r="V20" s="49"/>
      <c r="W20" s="49"/>
      <c r="X20" s="48"/>
      <c r="Y20" s="90"/>
      <c r="Z20" s="49"/>
      <c r="AA20" s="49"/>
      <c r="AB20" s="49"/>
      <c r="AC20" s="66"/>
      <c r="AD20" s="49"/>
      <c r="AE20" s="55"/>
      <c r="AF20" s="1"/>
    </row>
    <row r="21" spans="1:32" s="11" customFormat="1" ht="21" hidden="1" customHeight="1">
      <c r="A21" s="43"/>
      <c r="B21" s="44"/>
      <c r="C21" s="34" t="s">
        <v>331</v>
      </c>
      <c r="D21" s="153">
        <v>0</v>
      </c>
      <c r="E21" s="112">
        <f>ROUND(AD21/1000,0)</f>
        <v>0</v>
      </c>
      <c r="F21" s="112">
        <f>SUMIF(AB22:AB23,"보조",AD22:AD23)/1000</f>
        <v>0</v>
      </c>
      <c r="G21" s="112">
        <f>SUMIF($AB$8:$AB$17,"7종",$AD$8:$AD$17)/1000</f>
        <v>0</v>
      </c>
      <c r="H21" s="112">
        <f>SUMIF($AB$8:$AB$17,"4종",$AD$8:$AD$17)/1000</f>
        <v>0</v>
      </c>
      <c r="I21" s="112">
        <f>SUMIF(AB22:AB23,"후원",AD22:AD23)/1000</f>
        <v>0</v>
      </c>
      <c r="J21" s="112">
        <f>SUMIF(AB22:AB23,"입소",AD22:AD23)/1000</f>
        <v>0</v>
      </c>
      <c r="K21" s="112">
        <f>SUMIF(AB22:AB23,"전입",AD22:AD23)/1000</f>
        <v>0</v>
      </c>
      <c r="L21" s="112">
        <f>SUMIF(AB22:AB23,"잡수",AD22:AD23)/1000</f>
        <v>0</v>
      </c>
      <c r="M21" s="111">
        <f>E21-D21</f>
        <v>0</v>
      </c>
      <c r="N21" s="119">
        <f>IF(D21=0,0,M21/D21)</f>
        <v>0</v>
      </c>
      <c r="O21" s="95" t="s">
        <v>408</v>
      </c>
      <c r="P21" s="163"/>
      <c r="Q21" s="91"/>
      <c r="R21" s="91"/>
      <c r="S21" s="91"/>
      <c r="T21" s="87"/>
      <c r="U21" s="87"/>
      <c r="V21" s="87"/>
      <c r="W21" s="164" t="s">
        <v>93</v>
      </c>
      <c r="X21" s="164"/>
      <c r="Y21" s="164"/>
      <c r="Z21" s="164"/>
      <c r="AA21" s="164"/>
      <c r="AB21" s="164"/>
      <c r="AC21" s="166"/>
      <c r="AD21" s="166">
        <f>AD22</f>
        <v>0</v>
      </c>
      <c r="AE21" s="165" t="s">
        <v>55</v>
      </c>
      <c r="AF21" s="1"/>
    </row>
    <row r="22" spans="1:32" s="11" customFormat="1" ht="21" hidden="1" customHeight="1">
      <c r="A22" s="43"/>
      <c r="B22" s="44"/>
      <c r="C22" s="44"/>
      <c r="D22" s="151"/>
      <c r="E22" s="107"/>
      <c r="F22" s="107"/>
      <c r="G22" s="107"/>
      <c r="H22" s="107"/>
      <c r="I22" s="107"/>
      <c r="J22" s="107"/>
      <c r="K22" s="107"/>
      <c r="L22" s="107"/>
      <c r="M22" s="107"/>
      <c r="N22" s="68"/>
      <c r="O22" s="507"/>
      <c r="P22" s="508"/>
      <c r="Q22" s="258"/>
      <c r="R22" s="258"/>
      <c r="S22" s="258">
        <v>0</v>
      </c>
      <c r="T22" s="258" t="s">
        <v>161</v>
      </c>
      <c r="U22" s="259" t="s">
        <v>165</v>
      </c>
      <c r="V22" s="258">
        <v>4</v>
      </c>
      <c r="W22" s="258" t="s">
        <v>163</v>
      </c>
      <c r="X22" s="259" t="s">
        <v>165</v>
      </c>
      <c r="Y22" s="328">
        <v>12</v>
      </c>
      <c r="Z22" s="305" t="s">
        <v>162</v>
      </c>
      <c r="AA22" s="305" t="s">
        <v>166</v>
      </c>
      <c r="AB22" s="305"/>
      <c r="AC22" s="259"/>
      <c r="AD22" s="258">
        <f t="shared" ref="AD22" si="3">S22*V22*Y22</f>
        <v>0</v>
      </c>
      <c r="AE22" s="274" t="s">
        <v>161</v>
      </c>
      <c r="AF22" s="15"/>
    </row>
    <row r="23" spans="1:32" s="11" customFormat="1" ht="21" hidden="1" customHeight="1">
      <c r="A23" s="43"/>
      <c r="B23" s="44"/>
      <c r="C23" s="44"/>
      <c r="D23" s="151"/>
      <c r="E23" s="107"/>
      <c r="F23" s="107"/>
      <c r="G23" s="107"/>
      <c r="H23" s="107"/>
      <c r="I23" s="107"/>
      <c r="J23" s="107"/>
      <c r="K23" s="107"/>
      <c r="L23" s="107"/>
      <c r="M23" s="107"/>
      <c r="N23" s="68"/>
      <c r="O23" s="259"/>
      <c r="P23" s="259"/>
      <c r="Q23" s="259"/>
      <c r="R23" s="259"/>
      <c r="S23" s="258"/>
      <c r="T23" s="308"/>
      <c r="U23" s="348"/>
      <c r="V23" s="308"/>
      <c r="W23" s="349"/>
      <c r="X23" s="349"/>
      <c r="Y23" s="258"/>
      <c r="Z23" s="258"/>
      <c r="AA23" s="258"/>
      <c r="AB23" s="258"/>
      <c r="AC23" s="258"/>
      <c r="AD23" s="258"/>
      <c r="AE23" s="274"/>
      <c r="AF23" s="15"/>
    </row>
    <row r="24" spans="1:32" s="11" customFormat="1" ht="21" customHeight="1">
      <c r="A24" s="43"/>
      <c r="B24" s="44"/>
      <c r="C24" s="34" t="s">
        <v>9</v>
      </c>
      <c r="D24" s="153">
        <v>2670</v>
      </c>
      <c r="E24" s="112">
        <f>ROUND(AD24/1000,0)</f>
        <v>3239</v>
      </c>
      <c r="F24" s="112">
        <f>SUMIF(AB25:AB27,"보조",AD25:AD27)/1000</f>
        <v>0</v>
      </c>
      <c r="G24" s="112">
        <f>SUMIF($AB$8:$AB$17,"7종",$AD$8:$AD$17)/1000</f>
        <v>0</v>
      </c>
      <c r="H24" s="112">
        <f>SUMIF($AB$8:$AB$17,"4종",$AD$8:$AD$17)/1000</f>
        <v>0</v>
      </c>
      <c r="I24" s="112">
        <f>SUMIF(AB25:AB27,"후원",AD25:AD27)/1000</f>
        <v>2521.5</v>
      </c>
      <c r="J24" s="112">
        <f>SUMIF(AB25:AB27,"입소",AD25:AD27)/1000</f>
        <v>0</v>
      </c>
      <c r="K24" s="112">
        <f>SUMIF(AB25:AB27,"전입",AD25:AD27)/1000</f>
        <v>717.5</v>
      </c>
      <c r="L24" s="112">
        <f>SUMIF(AB25:AB27,"잡수",AD25:AD27)/1000</f>
        <v>0</v>
      </c>
      <c r="M24" s="111">
        <f>E24-D24</f>
        <v>569</v>
      </c>
      <c r="N24" s="119">
        <f>IF(D24=0,0,M24/D24)</f>
        <v>0.21310861423220973</v>
      </c>
      <c r="O24" s="95" t="s">
        <v>34</v>
      </c>
      <c r="P24" s="163"/>
      <c r="Q24" s="147"/>
      <c r="R24" s="91"/>
      <c r="S24" s="91"/>
      <c r="T24" s="87"/>
      <c r="U24" s="87"/>
      <c r="V24" s="87"/>
      <c r="W24" s="255" t="s">
        <v>141</v>
      </c>
      <c r="X24" s="255"/>
      <c r="Y24" s="255"/>
      <c r="Z24" s="255"/>
      <c r="AA24" s="255"/>
      <c r="AB24" s="255"/>
      <c r="AC24" s="166" t="s">
        <v>142</v>
      </c>
      <c r="AD24" s="166">
        <f>SUM(AD25,AD26)</f>
        <v>3239000</v>
      </c>
      <c r="AE24" s="165" t="s">
        <v>143</v>
      </c>
      <c r="AF24" s="2"/>
    </row>
    <row r="25" spans="1:32" s="11" customFormat="1" ht="21" customHeight="1">
      <c r="A25" s="43"/>
      <c r="B25" s="44"/>
      <c r="C25" s="44"/>
      <c r="D25" s="154"/>
      <c r="E25" s="107"/>
      <c r="F25" s="107"/>
      <c r="G25" s="107"/>
      <c r="H25" s="107"/>
      <c r="I25" s="107"/>
      <c r="J25" s="107"/>
      <c r="K25" s="107"/>
      <c r="L25" s="107"/>
      <c r="M25" s="113"/>
      <c r="N25" s="68"/>
      <c r="O25" s="259"/>
      <c r="P25" s="259"/>
      <c r="Q25" s="259"/>
      <c r="R25" s="259"/>
      <c r="S25" s="258">
        <f>AD7</f>
        <v>38840000</v>
      </c>
      <c r="T25" s="305" t="s">
        <v>161</v>
      </c>
      <c r="U25" s="305" t="s">
        <v>172</v>
      </c>
      <c r="V25" s="350">
        <v>12</v>
      </c>
      <c r="W25" s="304" t="s">
        <v>162</v>
      </c>
      <c r="X25" s="258"/>
      <c r="Y25" s="258"/>
      <c r="Z25" s="258"/>
      <c r="AA25" s="258" t="s">
        <v>166</v>
      </c>
      <c r="AB25" s="258" t="s">
        <v>385</v>
      </c>
      <c r="AC25" s="260"/>
      <c r="AD25" s="260">
        <f>ROUNDUP(S25/V25,-3)+2000-717500</f>
        <v>2521500</v>
      </c>
      <c r="AE25" s="274" t="s">
        <v>161</v>
      </c>
      <c r="AF25" s="2"/>
    </row>
    <row r="26" spans="1:32" s="11" customFormat="1" ht="21" customHeight="1">
      <c r="A26" s="43"/>
      <c r="B26" s="44"/>
      <c r="C26" s="44"/>
      <c r="D26" s="154"/>
      <c r="E26" s="107"/>
      <c r="F26" s="107"/>
      <c r="G26" s="107"/>
      <c r="H26" s="107"/>
      <c r="I26" s="107"/>
      <c r="J26" s="107"/>
      <c r="K26" s="107"/>
      <c r="L26" s="107"/>
      <c r="M26" s="113"/>
      <c r="N26" s="68"/>
      <c r="O26" s="259"/>
      <c r="P26" s="259"/>
      <c r="Q26" s="259"/>
      <c r="R26" s="259"/>
      <c r="S26" s="258"/>
      <c r="T26" s="305"/>
      <c r="U26" s="305"/>
      <c r="V26" s="350"/>
      <c r="W26" s="304"/>
      <c r="X26" s="258"/>
      <c r="Y26" s="258"/>
      <c r="Z26" s="258"/>
      <c r="AA26" s="258"/>
      <c r="AB26" s="258" t="s">
        <v>419</v>
      </c>
      <c r="AC26" s="260"/>
      <c r="AD26" s="260">
        <v>717500</v>
      </c>
      <c r="AE26" s="274" t="s">
        <v>411</v>
      </c>
      <c r="AF26" s="2"/>
    </row>
    <row r="27" spans="1:32" s="11" customFormat="1" ht="21" customHeight="1">
      <c r="A27" s="43"/>
      <c r="B27" s="44"/>
      <c r="C27" s="44"/>
      <c r="D27" s="155"/>
      <c r="E27" s="107"/>
      <c r="F27" s="107"/>
      <c r="G27" s="107"/>
      <c r="H27" s="107"/>
      <c r="I27" s="107"/>
      <c r="J27" s="107"/>
      <c r="K27" s="107"/>
      <c r="L27" s="107"/>
      <c r="M27" s="113"/>
      <c r="N27" s="68"/>
      <c r="O27" s="30"/>
      <c r="P27" s="30"/>
      <c r="Q27" s="30"/>
      <c r="R27" s="30"/>
      <c r="S27" s="30"/>
      <c r="T27" s="31"/>
      <c r="U27" s="31"/>
      <c r="V27" s="31"/>
      <c r="W27" s="31"/>
      <c r="X27" s="31"/>
      <c r="Y27" s="31"/>
      <c r="Z27" s="31"/>
      <c r="AA27" s="31"/>
      <c r="AB27" s="31"/>
      <c r="AC27" s="50"/>
      <c r="AD27" s="50"/>
      <c r="AE27" s="32"/>
      <c r="AF27" s="2"/>
    </row>
    <row r="28" spans="1:32" s="11" customFormat="1" ht="21" customHeight="1">
      <c r="A28" s="43"/>
      <c r="B28" s="44"/>
      <c r="C28" s="120" t="s">
        <v>64</v>
      </c>
      <c r="D28" s="153">
        <v>3048</v>
      </c>
      <c r="E28" s="112">
        <f>ROUND(AD28/1000,0)</f>
        <v>3808</v>
      </c>
      <c r="F28" s="112">
        <f>SUMIF($AB$29:$AB$45,"보조",$AD$29:$AD$45)/1000</f>
        <v>0</v>
      </c>
      <c r="G28" s="112">
        <f>SUMIF($AB$29:$AB$45,"7종",$AD$29:$AD$45)/1000</f>
        <v>0</v>
      </c>
      <c r="H28" s="112">
        <f>SUMIF($AB$29:$AB$45,"4종",$AD$29:$AD$45)/1000</f>
        <v>0</v>
      </c>
      <c r="I28" s="112">
        <f>SUMIF($AB$29:$AB$45,"후원",$AD$29:$AD$45)/1000</f>
        <v>2885.558</v>
      </c>
      <c r="J28" s="112">
        <f>SUMIF($AB$29:$AB$45,"입소",$AD$29:$AD$45)/1000</f>
        <v>0</v>
      </c>
      <c r="K28" s="112">
        <f>SUMIF($AB$29:$AB$45,"전입",$AD$29:$AD$45)/1000</f>
        <v>922.44200000000001</v>
      </c>
      <c r="L28" s="112">
        <f>SUMIF($AB$29:$AB$45,"잡수",$AD$29:$AD$45)/1000</f>
        <v>0</v>
      </c>
      <c r="M28" s="121">
        <f>E28-D28</f>
        <v>760</v>
      </c>
      <c r="N28" s="119">
        <f>IF(D28=0,0,M28/D28)</f>
        <v>0.24934383202099739</v>
      </c>
      <c r="O28" s="95" t="s">
        <v>35</v>
      </c>
      <c r="P28" s="163"/>
      <c r="Q28" s="91"/>
      <c r="R28" s="91"/>
      <c r="S28" s="91"/>
      <c r="T28" s="87"/>
      <c r="U28" s="87"/>
      <c r="V28" s="87"/>
      <c r="W28" s="164" t="s">
        <v>93</v>
      </c>
      <c r="X28" s="164"/>
      <c r="Y28" s="164"/>
      <c r="Z28" s="164"/>
      <c r="AA28" s="164"/>
      <c r="AB28" s="164"/>
      <c r="AC28" s="166"/>
      <c r="AD28" s="166">
        <f>SUM(AD30,AD33,AD36,AD39,AD42)</f>
        <v>3808000</v>
      </c>
      <c r="AE28" s="165" t="s">
        <v>25</v>
      </c>
    </row>
    <row r="29" spans="1:32" s="11" customFormat="1" ht="21" customHeight="1">
      <c r="A29" s="43"/>
      <c r="B29" s="44"/>
      <c r="C29" s="44" t="s">
        <v>94</v>
      </c>
      <c r="D29" s="151"/>
      <c r="E29" s="107"/>
      <c r="F29" s="107"/>
      <c r="G29" s="107"/>
      <c r="H29" s="107"/>
      <c r="I29" s="107"/>
      <c r="J29" s="107"/>
      <c r="K29" s="107"/>
      <c r="L29" s="107"/>
      <c r="M29" s="107"/>
      <c r="N29" s="68"/>
      <c r="O29" s="150"/>
      <c r="P29" s="30"/>
      <c r="Q29" s="30"/>
      <c r="R29" s="30"/>
      <c r="S29" s="30"/>
      <c r="T29" s="31"/>
      <c r="U29" s="31"/>
      <c r="V29" s="31"/>
      <c r="W29" s="31"/>
      <c r="X29" s="31"/>
      <c r="Y29" s="31"/>
      <c r="Z29" s="31"/>
      <c r="AA29" s="31"/>
      <c r="AB29" s="31"/>
      <c r="AC29" s="50"/>
      <c r="AD29" s="50"/>
      <c r="AE29" s="32"/>
      <c r="AF29" s="2"/>
    </row>
    <row r="30" spans="1:32" s="11" customFormat="1" ht="21" customHeight="1">
      <c r="A30" s="43"/>
      <c r="B30" s="44"/>
      <c r="C30" s="44"/>
      <c r="D30" s="151"/>
      <c r="E30" s="107"/>
      <c r="F30" s="107"/>
      <c r="G30" s="107"/>
      <c r="H30" s="107"/>
      <c r="I30" s="107"/>
      <c r="J30" s="107"/>
      <c r="K30" s="107"/>
      <c r="L30" s="107"/>
      <c r="M30" s="107"/>
      <c r="N30" s="68"/>
      <c r="O30" s="336" t="s">
        <v>176</v>
      </c>
      <c r="P30" s="259"/>
      <c r="Q30" s="259"/>
      <c r="R30" s="259"/>
      <c r="S30" s="259"/>
      <c r="T30" s="258"/>
      <c r="U30" s="258"/>
      <c r="V30" s="258"/>
      <c r="W30" s="323" t="s">
        <v>171</v>
      </c>
      <c r="X30" s="323"/>
      <c r="Y30" s="323"/>
      <c r="Z30" s="323"/>
      <c r="AA30" s="323"/>
      <c r="AB30" s="323"/>
      <c r="AC30" s="324"/>
      <c r="AD30" s="324">
        <f>ROUND(SUM(AD31:AD32),-3)</f>
        <v>1823000</v>
      </c>
      <c r="AE30" s="325" t="s">
        <v>161</v>
      </c>
      <c r="AF30" s="2"/>
    </row>
    <row r="31" spans="1:32" s="11" customFormat="1" ht="21" customHeight="1">
      <c r="A31" s="43"/>
      <c r="B31" s="44"/>
      <c r="C31" s="44"/>
      <c r="D31" s="151"/>
      <c r="E31" s="107"/>
      <c r="F31" s="107"/>
      <c r="G31" s="107"/>
      <c r="H31" s="107"/>
      <c r="I31" s="107"/>
      <c r="J31" s="107"/>
      <c r="K31" s="107"/>
      <c r="L31" s="107"/>
      <c r="M31" s="107"/>
      <c r="N31" s="68"/>
      <c r="O31" s="259"/>
      <c r="P31" s="259"/>
      <c r="Q31" s="259"/>
      <c r="R31" s="259"/>
      <c r="S31" s="258">
        <f>S25</f>
        <v>38840000</v>
      </c>
      <c r="T31" s="305" t="s">
        <v>161</v>
      </c>
      <c r="U31" s="304" t="s">
        <v>165</v>
      </c>
      <c r="V31" s="351">
        <v>0.09</v>
      </c>
      <c r="W31" s="305" t="s">
        <v>172</v>
      </c>
      <c r="X31" s="352">
        <v>2</v>
      </c>
      <c r="Y31" s="307"/>
      <c r="Z31" s="307"/>
      <c r="AA31" s="305" t="s">
        <v>166</v>
      </c>
      <c r="AB31" s="258" t="s">
        <v>385</v>
      </c>
      <c r="AC31" s="260"/>
      <c r="AD31" s="260">
        <f>ROUND(S31*V31/X31,-3)-387450</f>
        <v>1360550</v>
      </c>
      <c r="AE31" s="274" t="s">
        <v>161</v>
      </c>
      <c r="AF31" s="2"/>
    </row>
    <row r="32" spans="1:32" s="11" customFormat="1" ht="21" customHeight="1">
      <c r="A32" s="43"/>
      <c r="B32" s="44"/>
      <c r="C32" s="44"/>
      <c r="D32" s="151"/>
      <c r="E32" s="107"/>
      <c r="F32" s="107"/>
      <c r="G32" s="107"/>
      <c r="H32" s="107"/>
      <c r="I32" s="107"/>
      <c r="J32" s="107"/>
      <c r="K32" s="107"/>
      <c r="L32" s="107"/>
      <c r="M32" s="107"/>
      <c r="N32" s="68"/>
      <c r="O32" s="259"/>
      <c r="P32" s="259"/>
      <c r="Q32" s="259"/>
      <c r="R32" s="259"/>
      <c r="S32" s="258"/>
      <c r="T32" s="305"/>
      <c r="U32" s="304"/>
      <c r="V32" s="351"/>
      <c r="W32" s="305"/>
      <c r="X32" s="352"/>
      <c r="Y32" s="307"/>
      <c r="Z32" s="307"/>
      <c r="AA32" s="305"/>
      <c r="AB32" s="258" t="s">
        <v>419</v>
      </c>
      <c r="AC32" s="260"/>
      <c r="AD32" s="260">
        <v>462450</v>
      </c>
      <c r="AE32" s="274" t="s">
        <v>411</v>
      </c>
      <c r="AF32" s="2"/>
    </row>
    <row r="33" spans="1:32" s="11" customFormat="1" ht="21" customHeight="1">
      <c r="A33" s="43"/>
      <c r="B33" s="44"/>
      <c r="C33" s="44"/>
      <c r="D33" s="151"/>
      <c r="E33" s="107"/>
      <c r="F33" s="107"/>
      <c r="G33" s="107"/>
      <c r="H33" s="107"/>
      <c r="I33" s="107"/>
      <c r="J33" s="107"/>
      <c r="K33" s="107"/>
      <c r="L33" s="107"/>
      <c r="M33" s="107"/>
      <c r="N33" s="68"/>
      <c r="O33" s="336" t="s">
        <v>178</v>
      </c>
      <c r="P33" s="259"/>
      <c r="Q33" s="259"/>
      <c r="R33" s="259"/>
      <c r="S33" s="259"/>
      <c r="T33" s="258"/>
      <c r="U33" s="258"/>
      <c r="V33" s="258"/>
      <c r="W33" s="323" t="s">
        <v>170</v>
      </c>
      <c r="X33" s="323"/>
      <c r="Y33" s="323"/>
      <c r="Z33" s="323"/>
      <c r="AA33" s="323"/>
      <c r="AB33" s="323"/>
      <c r="AC33" s="324" t="s">
        <v>175</v>
      </c>
      <c r="AD33" s="324">
        <f>SUM(AD34:AD35)</f>
        <v>1212000</v>
      </c>
      <c r="AE33" s="325" t="s">
        <v>164</v>
      </c>
      <c r="AF33" s="2"/>
    </row>
    <row r="34" spans="1:32" s="11" customFormat="1" ht="21" customHeight="1">
      <c r="A34" s="43"/>
      <c r="B34" s="44"/>
      <c r="C34" s="44"/>
      <c r="D34" s="151"/>
      <c r="E34" s="107"/>
      <c r="F34" s="107"/>
      <c r="G34" s="107"/>
      <c r="H34" s="107"/>
      <c r="I34" s="107"/>
      <c r="J34" s="107"/>
      <c r="K34" s="107"/>
      <c r="L34" s="107"/>
      <c r="M34" s="107"/>
      <c r="N34" s="68"/>
      <c r="O34" s="259"/>
      <c r="P34" s="259"/>
      <c r="Q34" s="259"/>
      <c r="R34" s="259"/>
      <c r="S34" s="258">
        <f>S31</f>
        <v>38840000</v>
      </c>
      <c r="T34" s="305" t="s">
        <v>164</v>
      </c>
      <c r="U34" s="304" t="s">
        <v>177</v>
      </c>
      <c r="V34" s="353">
        <v>6.2399999999999997E-2</v>
      </c>
      <c r="W34" s="305" t="s">
        <v>173</v>
      </c>
      <c r="X34" s="354">
        <v>2</v>
      </c>
      <c r="Y34" s="307"/>
      <c r="Z34" s="307"/>
      <c r="AA34" s="305" t="s">
        <v>174</v>
      </c>
      <c r="AB34" s="258" t="s">
        <v>401</v>
      </c>
      <c r="AC34" s="260"/>
      <c r="AD34" s="260">
        <f>ROUNDUP(S34*V34/X34,-3)-268632</f>
        <v>943368</v>
      </c>
      <c r="AE34" s="274" t="s">
        <v>164</v>
      </c>
      <c r="AF34" s="2"/>
    </row>
    <row r="35" spans="1:32" s="11" customFormat="1" ht="21" customHeight="1">
      <c r="A35" s="43"/>
      <c r="B35" s="44"/>
      <c r="C35" s="44"/>
      <c r="D35" s="151"/>
      <c r="E35" s="107"/>
      <c r="F35" s="107"/>
      <c r="G35" s="107"/>
      <c r="H35" s="107"/>
      <c r="I35" s="107"/>
      <c r="J35" s="107"/>
      <c r="K35" s="107"/>
      <c r="L35" s="107"/>
      <c r="M35" s="107"/>
      <c r="N35" s="68"/>
      <c r="O35" s="259"/>
      <c r="P35" s="259"/>
      <c r="Q35" s="259"/>
      <c r="R35" s="259"/>
      <c r="S35" s="258"/>
      <c r="T35" s="305"/>
      <c r="U35" s="304"/>
      <c r="V35" s="353"/>
      <c r="W35" s="305"/>
      <c r="X35" s="354"/>
      <c r="Y35" s="307"/>
      <c r="Z35" s="307"/>
      <c r="AA35" s="305"/>
      <c r="AB35" s="258" t="s">
        <v>419</v>
      </c>
      <c r="AC35" s="260"/>
      <c r="AD35" s="260">
        <v>268632</v>
      </c>
      <c r="AE35" s="274" t="s">
        <v>411</v>
      </c>
      <c r="AF35" s="2"/>
    </row>
    <row r="36" spans="1:32" s="11" customFormat="1" ht="21" customHeight="1">
      <c r="A36" s="43"/>
      <c r="B36" s="44"/>
      <c r="C36" s="44"/>
      <c r="D36" s="151"/>
      <c r="E36" s="107"/>
      <c r="F36" s="107"/>
      <c r="G36" s="107"/>
      <c r="H36" s="107"/>
      <c r="I36" s="107"/>
      <c r="J36" s="107"/>
      <c r="K36" s="107"/>
      <c r="L36" s="107"/>
      <c r="M36" s="107"/>
      <c r="N36" s="68"/>
      <c r="O36" s="336" t="s">
        <v>179</v>
      </c>
      <c r="P36" s="259"/>
      <c r="Q36" s="259"/>
      <c r="R36" s="259"/>
      <c r="S36" s="259"/>
      <c r="T36" s="258"/>
      <c r="U36" s="258"/>
      <c r="V36" s="258"/>
      <c r="W36" s="323" t="s">
        <v>170</v>
      </c>
      <c r="X36" s="323"/>
      <c r="Y36" s="323"/>
      <c r="Z36" s="323"/>
      <c r="AA36" s="323"/>
      <c r="AB36" s="323"/>
      <c r="AC36" s="324" t="s">
        <v>175</v>
      </c>
      <c r="AD36" s="324">
        <f>ROUND(SUM(AD37:AD38),-3)</f>
        <v>89000</v>
      </c>
      <c r="AE36" s="325" t="s">
        <v>164</v>
      </c>
      <c r="AF36" s="2"/>
    </row>
    <row r="37" spans="1:32" s="11" customFormat="1" ht="21" customHeight="1">
      <c r="A37" s="43"/>
      <c r="B37" s="44"/>
      <c r="C37" s="44"/>
      <c r="D37" s="151"/>
      <c r="E37" s="107"/>
      <c r="F37" s="107"/>
      <c r="G37" s="107"/>
      <c r="H37" s="107"/>
      <c r="I37" s="107"/>
      <c r="J37" s="107"/>
      <c r="K37" s="107"/>
      <c r="L37" s="107"/>
      <c r="M37" s="107"/>
      <c r="N37" s="68"/>
      <c r="O37" s="259"/>
      <c r="P37" s="259"/>
      <c r="Q37" s="259"/>
      <c r="R37" s="259"/>
      <c r="S37" s="355">
        <f>AD33</f>
        <v>1212000</v>
      </c>
      <c r="T37" s="305" t="s">
        <v>164</v>
      </c>
      <c r="U37" s="304" t="s">
        <v>177</v>
      </c>
      <c r="V37" s="353">
        <v>7.3800000000000004E-2</v>
      </c>
      <c r="W37" s="304"/>
      <c r="X37" s="306"/>
      <c r="Y37" s="307"/>
      <c r="Z37" s="307"/>
      <c r="AA37" s="305" t="s">
        <v>174</v>
      </c>
      <c r="AB37" s="258" t="s">
        <v>401</v>
      </c>
      <c r="AC37" s="260"/>
      <c r="AD37" s="260">
        <f>ROUND(S37*V37,-3)-39824</f>
        <v>49176</v>
      </c>
      <c r="AE37" s="274" t="s">
        <v>164</v>
      </c>
      <c r="AF37" s="2"/>
    </row>
    <row r="38" spans="1:32" s="11" customFormat="1" ht="21" customHeight="1">
      <c r="A38" s="43"/>
      <c r="B38" s="44"/>
      <c r="C38" s="44"/>
      <c r="D38" s="151"/>
      <c r="E38" s="107"/>
      <c r="F38" s="107"/>
      <c r="G38" s="107"/>
      <c r="H38" s="107"/>
      <c r="I38" s="107"/>
      <c r="J38" s="107"/>
      <c r="K38" s="107"/>
      <c r="L38" s="107"/>
      <c r="M38" s="107"/>
      <c r="N38" s="68"/>
      <c r="O38" s="259"/>
      <c r="P38" s="259"/>
      <c r="Q38" s="259"/>
      <c r="R38" s="259"/>
      <c r="S38" s="355"/>
      <c r="T38" s="305"/>
      <c r="U38" s="304"/>
      <c r="V38" s="353"/>
      <c r="W38" s="304"/>
      <c r="X38" s="306"/>
      <c r="Y38" s="307"/>
      <c r="Z38" s="307"/>
      <c r="AA38" s="305"/>
      <c r="AB38" s="258" t="s">
        <v>419</v>
      </c>
      <c r="AC38" s="260"/>
      <c r="AD38" s="260">
        <v>39824</v>
      </c>
      <c r="AE38" s="274" t="s">
        <v>411</v>
      </c>
      <c r="AF38" s="2"/>
    </row>
    <row r="39" spans="1:32" s="11" customFormat="1" ht="21" customHeight="1">
      <c r="A39" s="43"/>
      <c r="B39" s="44"/>
      <c r="C39" s="44"/>
      <c r="D39" s="151"/>
      <c r="E39" s="107"/>
      <c r="F39" s="107"/>
      <c r="G39" s="107"/>
      <c r="H39" s="107"/>
      <c r="I39" s="107"/>
      <c r="J39" s="107"/>
      <c r="K39" s="107"/>
      <c r="L39" s="107"/>
      <c r="M39" s="107"/>
      <c r="N39" s="68"/>
      <c r="O39" s="336" t="s">
        <v>180</v>
      </c>
      <c r="P39" s="259"/>
      <c r="Q39" s="259"/>
      <c r="R39" s="259"/>
      <c r="S39" s="259"/>
      <c r="T39" s="258"/>
      <c r="U39" s="258"/>
      <c r="V39" s="258"/>
      <c r="W39" s="323" t="s">
        <v>170</v>
      </c>
      <c r="X39" s="323"/>
      <c r="Y39" s="323"/>
      <c r="Z39" s="323"/>
      <c r="AA39" s="323"/>
      <c r="AB39" s="323"/>
      <c r="AC39" s="324" t="s">
        <v>175</v>
      </c>
      <c r="AD39" s="324">
        <f>ROUND(SUM(AD40:AD41),-3)</f>
        <v>350000</v>
      </c>
      <c r="AE39" s="325" t="s">
        <v>164</v>
      </c>
      <c r="AF39" s="2"/>
    </row>
    <row r="40" spans="1:32" s="11" customFormat="1" ht="21" customHeight="1">
      <c r="A40" s="43"/>
      <c r="B40" s="44"/>
      <c r="C40" s="44"/>
      <c r="D40" s="151"/>
      <c r="E40" s="107"/>
      <c r="F40" s="107"/>
      <c r="G40" s="107"/>
      <c r="H40" s="107"/>
      <c r="I40" s="107"/>
      <c r="J40" s="107"/>
      <c r="K40" s="107"/>
      <c r="L40" s="107"/>
      <c r="M40" s="107"/>
      <c r="N40" s="68"/>
      <c r="O40" s="259"/>
      <c r="P40" s="259"/>
      <c r="Q40" s="259"/>
      <c r="R40" s="259"/>
      <c r="S40" s="258">
        <f>S34</f>
        <v>38840000</v>
      </c>
      <c r="T40" s="305" t="s">
        <v>164</v>
      </c>
      <c r="U40" s="304" t="s">
        <v>177</v>
      </c>
      <c r="V40" s="353">
        <v>8.9999999999999993E-3</v>
      </c>
      <c r="W40" s="304"/>
      <c r="X40" s="306"/>
      <c r="Y40" s="307"/>
      <c r="Z40" s="307"/>
      <c r="AA40" s="305" t="s">
        <v>174</v>
      </c>
      <c r="AB40" s="258" t="s">
        <v>401</v>
      </c>
      <c r="AC40" s="260"/>
      <c r="AD40" s="260">
        <f>ROUNDUP(S40*V40,-3)-77490</f>
        <v>272510</v>
      </c>
      <c r="AE40" s="274" t="s">
        <v>164</v>
      </c>
      <c r="AF40" s="2"/>
    </row>
    <row r="41" spans="1:32" s="11" customFormat="1" ht="21" customHeight="1">
      <c r="A41" s="43"/>
      <c r="B41" s="44"/>
      <c r="C41" s="44"/>
      <c r="D41" s="151"/>
      <c r="E41" s="107"/>
      <c r="F41" s="107"/>
      <c r="G41" s="107"/>
      <c r="H41" s="107"/>
      <c r="I41" s="107"/>
      <c r="J41" s="107"/>
      <c r="K41" s="107"/>
      <c r="L41" s="107"/>
      <c r="M41" s="107"/>
      <c r="N41" s="68"/>
      <c r="O41" s="259"/>
      <c r="P41" s="259"/>
      <c r="Q41" s="259"/>
      <c r="R41" s="259"/>
      <c r="S41" s="258"/>
      <c r="T41" s="305"/>
      <c r="U41" s="304"/>
      <c r="V41" s="353"/>
      <c r="W41" s="304"/>
      <c r="X41" s="306"/>
      <c r="Y41" s="307"/>
      <c r="Z41" s="307"/>
      <c r="AA41" s="305"/>
      <c r="AB41" s="258" t="s">
        <v>419</v>
      </c>
      <c r="AC41" s="260"/>
      <c r="AD41" s="260">
        <v>77490</v>
      </c>
      <c r="AE41" s="274" t="s">
        <v>411</v>
      </c>
      <c r="AF41" s="2"/>
    </row>
    <row r="42" spans="1:32" s="11" customFormat="1" ht="21" customHeight="1">
      <c r="A42" s="43"/>
      <c r="B42" s="44"/>
      <c r="C42" s="44"/>
      <c r="D42" s="151"/>
      <c r="E42" s="107"/>
      <c r="F42" s="107"/>
      <c r="G42" s="107"/>
      <c r="H42" s="107"/>
      <c r="I42" s="107"/>
      <c r="J42" s="107"/>
      <c r="K42" s="107"/>
      <c r="L42" s="107"/>
      <c r="M42" s="107"/>
      <c r="N42" s="68"/>
      <c r="O42" s="336" t="s">
        <v>181</v>
      </c>
      <c r="P42" s="259"/>
      <c r="Q42" s="259"/>
      <c r="R42" s="259"/>
      <c r="S42" s="259"/>
      <c r="T42" s="258"/>
      <c r="U42" s="258"/>
      <c r="V42" s="258"/>
      <c r="W42" s="323" t="s">
        <v>170</v>
      </c>
      <c r="X42" s="323"/>
      <c r="Y42" s="323"/>
      <c r="Z42" s="323"/>
      <c r="AA42" s="323"/>
      <c r="AB42" s="323"/>
      <c r="AC42" s="324" t="s">
        <v>175</v>
      </c>
      <c r="AD42" s="324">
        <f>ROUND(SUM(AD43:AD44),-3)</f>
        <v>334000</v>
      </c>
      <c r="AE42" s="325" t="s">
        <v>164</v>
      </c>
      <c r="AF42" s="2"/>
    </row>
    <row r="43" spans="1:32" s="11" customFormat="1" ht="21" customHeight="1">
      <c r="A43" s="43"/>
      <c r="B43" s="44"/>
      <c r="C43" s="44"/>
      <c r="D43" s="151"/>
      <c r="E43" s="107"/>
      <c r="F43" s="107"/>
      <c r="G43" s="107"/>
      <c r="H43" s="107"/>
      <c r="I43" s="107"/>
      <c r="J43" s="107"/>
      <c r="K43" s="107"/>
      <c r="L43" s="107"/>
      <c r="M43" s="107"/>
      <c r="N43" s="68"/>
      <c r="O43" s="259"/>
      <c r="P43" s="259"/>
      <c r="Q43" s="259"/>
      <c r="R43" s="259"/>
      <c r="S43" s="258">
        <f>S40</f>
        <v>38840000</v>
      </c>
      <c r="T43" s="305" t="s">
        <v>164</v>
      </c>
      <c r="U43" s="304" t="s">
        <v>177</v>
      </c>
      <c r="V43" s="356">
        <v>8.6E-3</v>
      </c>
      <c r="W43" s="304"/>
      <c r="X43" s="306"/>
      <c r="Y43" s="307"/>
      <c r="Z43" s="307"/>
      <c r="AA43" s="305" t="s">
        <v>174</v>
      </c>
      <c r="AB43" s="258" t="s">
        <v>401</v>
      </c>
      <c r="AC43" s="260"/>
      <c r="AD43" s="260">
        <f>ROUND(S43*V43,-3)-74046</f>
        <v>259954</v>
      </c>
      <c r="AE43" s="274" t="s">
        <v>164</v>
      </c>
      <c r="AF43" s="2"/>
    </row>
    <row r="44" spans="1:32" s="11" customFormat="1" ht="21" customHeight="1">
      <c r="A44" s="43"/>
      <c r="B44" s="44"/>
      <c r="C44" s="44"/>
      <c r="D44" s="151"/>
      <c r="E44" s="107"/>
      <c r="F44" s="107"/>
      <c r="G44" s="107"/>
      <c r="H44" s="107"/>
      <c r="I44" s="107"/>
      <c r="J44" s="107"/>
      <c r="K44" s="107"/>
      <c r="L44" s="107"/>
      <c r="M44" s="107"/>
      <c r="N44" s="68"/>
      <c r="O44" s="259"/>
      <c r="P44" s="259"/>
      <c r="Q44" s="259"/>
      <c r="R44" s="259"/>
      <c r="S44" s="258"/>
      <c r="T44" s="305"/>
      <c r="U44" s="304"/>
      <c r="V44" s="356"/>
      <c r="W44" s="304"/>
      <c r="X44" s="306"/>
      <c r="Y44" s="307"/>
      <c r="Z44" s="307"/>
      <c r="AA44" s="305"/>
      <c r="AB44" s="258" t="s">
        <v>419</v>
      </c>
      <c r="AC44" s="260"/>
      <c r="AD44" s="260">
        <v>74046</v>
      </c>
      <c r="AE44" s="274" t="s">
        <v>411</v>
      </c>
      <c r="AF44" s="2"/>
    </row>
    <row r="45" spans="1:32" s="11" customFormat="1" ht="21" customHeight="1">
      <c r="A45" s="43"/>
      <c r="B45" s="44"/>
      <c r="C45" s="44"/>
      <c r="D45" s="151"/>
      <c r="E45" s="107"/>
      <c r="F45" s="107"/>
      <c r="G45" s="107"/>
      <c r="H45" s="107"/>
      <c r="I45" s="107"/>
      <c r="J45" s="107"/>
      <c r="K45" s="107"/>
      <c r="L45" s="107"/>
      <c r="M45" s="107"/>
      <c r="N45" s="68"/>
      <c r="O45" s="259"/>
      <c r="P45" s="259"/>
      <c r="Q45" s="259"/>
      <c r="R45" s="259"/>
      <c r="S45" s="259"/>
      <c r="T45" s="258"/>
      <c r="U45" s="258"/>
      <c r="V45" s="258"/>
      <c r="W45" s="258"/>
      <c r="X45" s="258"/>
      <c r="Y45" s="258"/>
      <c r="Z45" s="258"/>
      <c r="AA45" s="258"/>
      <c r="AB45" s="258"/>
      <c r="AC45" s="260"/>
      <c r="AD45" s="260"/>
      <c r="AE45" s="274"/>
      <c r="AF45" s="2"/>
    </row>
    <row r="46" spans="1:32" s="11" customFormat="1" ht="21" customHeight="1">
      <c r="A46" s="43"/>
      <c r="B46" s="44"/>
      <c r="C46" s="34" t="s">
        <v>65</v>
      </c>
      <c r="D46" s="153">
        <v>0</v>
      </c>
      <c r="E46" s="112">
        <f>ROUND(AD46/1000,0)</f>
        <v>0</v>
      </c>
      <c r="F46" s="112">
        <f>SUMIF($AB$47:$AB$48,"보조",$AD$47:$AD$48)/1000</f>
        <v>0</v>
      </c>
      <c r="G46" s="112">
        <f>SUMIF($AB$47:$AB$48,"7종",$AD$47:$AD$48)/1000</f>
        <v>0</v>
      </c>
      <c r="H46" s="112">
        <f>SUMIF($AB$47:$AB$48,"4종",$AD$47:$AD$48)/1000</f>
        <v>0</v>
      </c>
      <c r="I46" s="112">
        <f>SUMIF($AB$47:$AB$48,"후원",$AD$47:$AD$48)/1000</f>
        <v>0</v>
      </c>
      <c r="J46" s="112">
        <f>SUMIF($AB$47:$AB$48,"입소",$AD$47:$AD$48)/1000</f>
        <v>0</v>
      </c>
      <c r="K46" s="112">
        <f>SUMIF($AB$47:$AB$48,"전입",$AD$47:$AD$48)/1000</f>
        <v>0</v>
      </c>
      <c r="L46" s="112">
        <f>SUMIF($AB$47:$AB$48,"잡수",$AD$47:$AD$48)/1000</f>
        <v>0</v>
      </c>
      <c r="M46" s="111">
        <f>E46-D46</f>
        <v>0</v>
      </c>
      <c r="N46" s="119">
        <f>IF(D46=0,0,M46/D46)</f>
        <v>0</v>
      </c>
      <c r="O46" s="95" t="s">
        <v>66</v>
      </c>
      <c r="P46" s="163"/>
      <c r="Q46" s="91"/>
      <c r="R46" s="91"/>
      <c r="S46" s="91"/>
      <c r="T46" s="87"/>
      <c r="U46" s="87"/>
      <c r="V46" s="87"/>
      <c r="W46" s="164" t="s">
        <v>93</v>
      </c>
      <c r="X46" s="164"/>
      <c r="Y46" s="164"/>
      <c r="Z46" s="164"/>
      <c r="AA46" s="164"/>
      <c r="AB46" s="164"/>
      <c r="AC46" s="166"/>
      <c r="AD46" s="166">
        <f>SUM(AD47:AD47)</f>
        <v>0</v>
      </c>
      <c r="AE46" s="165" t="s">
        <v>25</v>
      </c>
      <c r="AF46" s="19"/>
    </row>
    <row r="47" spans="1:32" s="11" customFormat="1" ht="21" customHeight="1">
      <c r="A47" s="43"/>
      <c r="B47" s="44"/>
      <c r="C47" s="44" t="s">
        <v>96</v>
      </c>
      <c r="D47" s="151"/>
      <c r="E47" s="107"/>
      <c r="F47" s="107"/>
      <c r="G47" s="107"/>
      <c r="H47" s="107"/>
      <c r="I47" s="107"/>
      <c r="J47" s="107"/>
      <c r="K47" s="107"/>
      <c r="L47" s="107"/>
      <c r="M47" s="107"/>
      <c r="N47" s="68"/>
      <c r="O47" s="338" t="s">
        <v>182</v>
      </c>
      <c r="P47" s="338"/>
      <c r="Q47" s="337"/>
      <c r="R47" s="337"/>
      <c r="S47" s="337">
        <v>0</v>
      </c>
      <c r="T47" s="337" t="s">
        <v>183</v>
      </c>
      <c r="U47" s="357" t="s">
        <v>184</v>
      </c>
      <c r="V47" s="337">
        <v>6</v>
      </c>
      <c r="W47" s="337" t="s">
        <v>185</v>
      </c>
      <c r="X47" s="337"/>
      <c r="Y47" s="337"/>
      <c r="Z47" s="337"/>
      <c r="AA47" s="337" t="s">
        <v>186</v>
      </c>
      <c r="AB47" s="419" t="s">
        <v>406</v>
      </c>
      <c r="AC47" s="132"/>
      <c r="AD47" s="132">
        <f>S47*V47</f>
        <v>0</v>
      </c>
      <c r="AE47" s="133" t="s">
        <v>183</v>
      </c>
      <c r="AF47" s="2"/>
    </row>
    <row r="48" spans="1:32" s="11" customFormat="1" ht="21" customHeight="1">
      <c r="A48" s="43"/>
      <c r="B48" s="57"/>
      <c r="C48" s="57"/>
      <c r="D48" s="152"/>
      <c r="E48" s="109"/>
      <c r="F48" s="109"/>
      <c r="G48" s="109"/>
      <c r="H48" s="109"/>
      <c r="I48" s="109"/>
      <c r="J48" s="109"/>
      <c r="K48" s="109"/>
      <c r="L48" s="109"/>
      <c r="M48" s="109"/>
      <c r="N48" s="82"/>
      <c r="O48" s="265"/>
      <c r="P48" s="265"/>
      <c r="Q48" s="265"/>
      <c r="R48" s="265"/>
      <c r="S48" s="360"/>
      <c r="T48" s="361"/>
      <c r="U48" s="361"/>
      <c r="V48" s="361"/>
      <c r="W48" s="360"/>
      <c r="X48" s="361"/>
      <c r="Y48" s="361"/>
      <c r="Z48" s="361"/>
      <c r="AA48" s="360"/>
      <c r="AB48" s="361"/>
      <c r="AC48" s="361"/>
      <c r="AD48" s="360"/>
      <c r="AE48" s="362"/>
      <c r="AF48" s="2"/>
    </row>
    <row r="49" spans="1:34" s="11" customFormat="1" ht="21" customHeight="1">
      <c r="A49" s="43"/>
      <c r="B49" s="44" t="s">
        <v>95</v>
      </c>
      <c r="C49" s="44" t="s">
        <v>5</v>
      </c>
      <c r="D49" s="107">
        <f>SUM(D50,D53,D55)</f>
        <v>0</v>
      </c>
      <c r="E49" s="107">
        <f>SUM(E50,E53,E55)</f>
        <v>0</v>
      </c>
      <c r="F49" s="107">
        <f t="shared" ref="F49:L49" si="4">SUM(F50,F53,F55)</f>
        <v>0</v>
      </c>
      <c r="G49" s="107">
        <f t="shared" si="4"/>
        <v>0</v>
      </c>
      <c r="H49" s="107">
        <f t="shared" si="4"/>
        <v>0</v>
      </c>
      <c r="I49" s="107">
        <f t="shared" si="4"/>
        <v>0</v>
      </c>
      <c r="J49" s="107">
        <f t="shared" si="4"/>
        <v>0</v>
      </c>
      <c r="K49" s="107">
        <f t="shared" si="4"/>
        <v>0</v>
      </c>
      <c r="L49" s="107">
        <f t="shared" si="4"/>
        <v>0</v>
      </c>
      <c r="M49" s="107">
        <f>E49-D49</f>
        <v>0</v>
      </c>
      <c r="N49" s="68">
        <f>IF(D49=0,0,M49/D49)</f>
        <v>0</v>
      </c>
      <c r="O49" s="169" t="s">
        <v>99</v>
      </c>
      <c r="P49" s="30"/>
      <c r="Q49" s="30"/>
      <c r="R49" s="30"/>
      <c r="S49" s="31"/>
      <c r="T49" s="31"/>
      <c r="U49" s="31"/>
      <c r="V49" s="31"/>
      <c r="W49" s="172"/>
      <c r="X49" s="172"/>
      <c r="Y49" s="172"/>
      <c r="Z49" s="172"/>
      <c r="AA49" s="172"/>
      <c r="AB49" s="172"/>
      <c r="AC49" s="92"/>
      <c r="AD49" s="92">
        <f>SUM(AD50,AD53,AD55)</f>
        <v>0</v>
      </c>
      <c r="AE49" s="93" t="s">
        <v>25</v>
      </c>
      <c r="AF49" s="5"/>
    </row>
    <row r="50" spans="1:34" s="11" customFormat="1" ht="21" customHeight="1">
      <c r="A50" s="43"/>
      <c r="B50" s="44" t="s">
        <v>98</v>
      </c>
      <c r="C50" s="34" t="s">
        <v>10</v>
      </c>
      <c r="D50" s="153">
        <v>0</v>
      </c>
      <c r="E50" s="111">
        <f>AD50/1000</f>
        <v>0</v>
      </c>
      <c r="F50" s="112">
        <f>SUMIF($AB$51:$AB$52,"보조",$AD$51:$AD$52)/1000</f>
        <v>0</v>
      </c>
      <c r="G50" s="112">
        <f>SUMIF($AB$51:$AB$52,"7종",$AD$51:$AD$52)/1000</f>
        <v>0</v>
      </c>
      <c r="H50" s="112">
        <f>SUMIF($AB$51:$AB$52,"4종",$AD$51:$AD$52)/1000</f>
        <v>0</v>
      </c>
      <c r="I50" s="112">
        <f>SUMIF($AB$51:$AB$52,"후원",$AD$51:$AD$52)/1000</f>
        <v>0</v>
      </c>
      <c r="J50" s="112">
        <f>SUMIF($AB$51:$AB$52,"입소",$AD$51:$AD$52)/1000</f>
        <v>0</v>
      </c>
      <c r="K50" s="112">
        <f>SUMIF($AB$51:$AB$52,"전입",$AD$51:$AD$52)/1000</f>
        <v>0</v>
      </c>
      <c r="L50" s="112">
        <f>SUMIF($AB$51:$AB$52,"잡수",$AD$51:$AD$52)/1000</f>
        <v>0</v>
      </c>
      <c r="M50" s="111">
        <f>E50-D50</f>
        <v>0</v>
      </c>
      <c r="N50" s="119">
        <f>IF(D50=0,0,M50/D50)</f>
        <v>0</v>
      </c>
      <c r="O50" s="95" t="s">
        <v>36</v>
      </c>
      <c r="P50" s="142"/>
      <c r="Q50" s="157"/>
      <c r="R50" s="157"/>
      <c r="S50" s="157"/>
      <c r="T50" s="86"/>
      <c r="U50" s="86"/>
      <c r="V50" s="86"/>
      <c r="W50" s="86"/>
      <c r="X50" s="86"/>
      <c r="Y50" s="164" t="s">
        <v>101</v>
      </c>
      <c r="Z50" s="164"/>
      <c r="AA50" s="164"/>
      <c r="AB50" s="164"/>
      <c r="AC50" s="166"/>
      <c r="AD50" s="166">
        <f>AD51</f>
        <v>0</v>
      </c>
      <c r="AE50" s="165" t="s">
        <v>25</v>
      </c>
    </row>
    <row r="51" spans="1:34" s="11" customFormat="1" ht="21" customHeight="1">
      <c r="A51" s="43"/>
      <c r="B51" s="44"/>
      <c r="C51" s="44"/>
      <c r="D51" s="151"/>
      <c r="E51" s="107"/>
      <c r="F51" s="107"/>
      <c r="G51" s="107"/>
      <c r="H51" s="107"/>
      <c r="I51" s="107"/>
      <c r="J51" s="107"/>
      <c r="K51" s="107"/>
      <c r="L51" s="107"/>
      <c r="M51" s="107"/>
      <c r="N51" s="68"/>
      <c r="O51" s="410" t="s">
        <v>286</v>
      </c>
      <c r="P51" s="338"/>
      <c r="Q51" s="338"/>
      <c r="R51" s="338"/>
      <c r="S51" s="337"/>
      <c r="T51" s="272"/>
      <c r="U51" s="272"/>
      <c r="V51" s="337"/>
      <c r="W51" s="338"/>
      <c r="X51" s="337"/>
      <c r="Y51" s="337"/>
      <c r="Z51" s="337"/>
      <c r="AA51" s="337"/>
      <c r="AB51" s="419" t="s">
        <v>406</v>
      </c>
      <c r="AC51" s="337"/>
      <c r="AD51" s="382">
        <v>0</v>
      </c>
      <c r="AE51" s="133" t="s">
        <v>187</v>
      </c>
      <c r="AF51" s="2"/>
    </row>
    <row r="52" spans="1:34" s="11" customFormat="1" ht="21" customHeight="1">
      <c r="A52" s="43"/>
      <c r="B52" s="44"/>
      <c r="C52" s="57"/>
      <c r="D52" s="152"/>
      <c r="E52" s="109"/>
      <c r="F52" s="109"/>
      <c r="G52" s="109"/>
      <c r="H52" s="109"/>
      <c r="I52" s="109"/>
      <c r="J52" s="109"/>
      <c r="K52" s="109"/>
      <c r="L52" s="109"/>
      <c r="M52" s="109"/>
      <c r="N52" s="82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122"/>
      <c r="AF52" s="1"/>
    </row>
    <row r="53" spans="1:34" s="11" customFormat="1" ht="21" customHeight="1">
      <c r="A53" s="43"/>
      <c r="B53" s="44"/>
      <c r="C53" s="44" t="s">
        <v>11</v>
      </c>
      <c r="D53" s="151">
        <v>0</v>
      </c>
      <c r="E53" s="107">
        <f>AD53/1000</f>
        <v>0</v>
      </c>
      <c r="F53" s="112">
        <f>SUMIF($AB$54:$AB$54,"보조",$AD$54:$AD$54)/1000</f>
        <v>0</v>
      </c>
      <c r="G53" s="112">
        <f>SUMIF($AB$54:$AB$54,"7종",$AD$54:$AD$54)/1000</f>
        <v>0</v>
      </c>
      <c r="H53" s="112">
        <f>SUMIF($AB$54:$AB$54,"4종",$AD$54:$AD$54)/1000</f>
        <v>0</v>
      </c>
      <c r="I53" s="112">
        <f>SUMIF($AB$54:$AB$54,"후원",$AD$54:$AD$54)/1000</f>
        <v>0</v>
      </c>
      <c r="J53" s="112">
        <f>SUMIF($AB$54:$AB$54,"입소",$AD$54:$AD$54)/1000</f>
        <v>0</v>
      </c>
      <c r="K53" s="112">
        <f>SUMIF($AB$54:$AB$54,"전입",$AD$54:$AD$54)/1000</f>
        <v>0</v>
      </c>
      <c r="L53" s="112">
        <f>SUMIF($AB$54:$AB$54,"잡수",$AD$54:$AD$54)/1000</f>
        <v>0</v>
      </c>
      <c r="M53" s="107">
        <f>E53-D53</f>
        <v>0</v>
      </c>
      <c r="N53" s="68">
        <f>IF(D53=0,0,M53/D53)</f>
        <v>0</v>
      </c>
      <c r="O53" s="95" t="s">
        <v>100</v>
      </c>
      <c r="P53" s="163"/>
      <c r="Q53" s="30"/>
      <c r="R53" s="30"/>
      <c r="S53" s="30"/>
      <c r="T53" s="31"/>
      <c r="U53" s="31"/>
      <c r="V53" s="31"/>
      <c r="W53" s="31"/>
      <c r="X53" s="31"/>
      <c r="Y53" s="164" t="s">
        <v>101</v>
      </c>
      <c r="Z53" s="164"/>
      <c r="AA53" s="164"/>
      <c r="AB53" s="164"/>
      <c r="AC53" s="166"/>
      <c r="AD53" s="166">
        <f>AD54</f>
        <v>0</v>
      </c>
      <c r="AE53" s="165" t="s">
        <v>25</v>
      </c>
      <c r="AF53" s="1"/>
    </row>
    <row r="54" spans="1:34" s="11" customFormat="1" ht="21" customHeight="1">
      <c r="A54" s="43"/>
      <c r="B54" s="44"/>
      <c r="C54" s="57"/>
      <c r="D54" s="152"/>
      <c r="E54" s="109"/>
      <c r="F54" s="109"/>
      <c r="G54" s="109"/>
      <c r="H54" s="109"/>
      <c r="I54" s="109"/>
      <c r="J54" s="109"/>
      <c r="K54" s="109"/>
      <c r="L54" s="109"/>
      <c r="M54" s="109"/>
      <c r="N54" s="82"/>
      <c r="O54" s="146"/>
      <c r="P54" s="79"/>
      <c r="Q54" s="79"/>
      <c r="R54" s="79"/>
      <c r="S54" s="78"/>
      <c r="T54" s="83"/>
      <c r="U54" s="83"/>
      <c r="V54" s="78"/>
      <c r="W54" s="79"/>
      <c r="X54" s="78"/>
      <c r="Y54" s="78"/>
      <c r="Z54" s="78"/>
      <c r="AA54" s="78"/>
      <c r="AB54" s="78"/>
      <c r="AC54" s="78"/>
      <c r="AD54" s="78"/>
      <c r="AE54" s="71" t="s">
        <v>411</v>
      </c>
      <c r="AF54" s="1"/>
    </row>
    <row r="55" spans="1:34" s="11" customFormat="1" ht="21" customHeight="1">
      <c r="A55" s="43"/>
      <c r="B55" s="44"/>
      <c r="C55" s="44" t="s">
        <v>67</v>
      </c>
      <c r="D55" s="151">
        <v>0</v>
      </c>
      <c r="E55" s="107">
        <f>AD55/1000</f>
        <v>0</v>
      </c>
      <c r="F55" s="112">
        <f>SUMIF($AB$56:$AB$58,"보조",$AD$56:$AD$58)/1000</f>
        <v>0</v>
      </c>
      <c r="G55" s="112">
        <f>SUMIF($AB$56:$AB$58,"7종",$AD$56:$AD$58)/1000</f>
        <v>0</v>
      </c>
      <c r="H55" s="112">
        <f>SUMIF($AB$56:$AB$58,"4종",$AD$56:$AD$58)/1000</f>
        <v>0</v>
      </c>
      <c r="I55" s="112">
        <f>SUMIF($AB$56:$AB$58,"후원",$AD$56:$AD$58)/1000</f>
        <v>0</v>
      </c>
      <c r="J55" s="112">
        <f>SUMIF($AB$56:$AB$58,"입소",$AD$56:$AD$58)/1000</f>
        <v>0</v>
      </c>
      <c r="K55" s="112">
        <f>SUMIF($AB$56:$AB$58,"전입",$AD$56:$AD$58)/1000</f>
        <v>0</v>
      </c>
      <c r="L55" s="112">
        <f>SUMIF($AB$56:$AB$58,"잡수",$AD$56:$AD$58)/1000</f>
        <v>0</v>
      </c>
      <c r="M55" s="107">
        <f>E55-D55</f>
        <v>0</v>
      </c>
      <c r="N55" s="68">
        <f>IF(D55=0,0,M55/D55)</f>
        <v>0</v>
      </c>
      <c r="O55" s="114" t="s">
        <v>37</v>
      </c>
      <c r="P55" s="30"/>
      <c r="Q55" s="30"/>
      <c r="R55" s="30"/>
      <c r="S55" s="30"/>
      <c r="T55" s="31"/>
      <c r="U55" s="31"/>
      <c r="V55" s="31"/>
      <c r="W55" s="31"/>
      <c r="X55" s="31"/>
      <c r="Y55" s="164" t="s">
        <v>101</v>
      </c>
      <c r="Z55" s="164"/>
      <c r="AA55" s="164"/>
      <c r="AB55" s="164"/>
      <c r="AC55" s="166"/>
      <c r="AD55" s="166">
        <f>SUM(AD56:AD57)</f>
        <v>0</v>
      </c>
      <c r="AE55" s="165" t="s">
        <v>25</v>
      </c>
      <c r="AF55" s="1"/>
    </row>
    <row r="56" spans="1:34" s="14" customFormat="1" ht="21" customHeight="1">
      <c r="A56" s="43"/>
      <c r="B56" s="44"/>
      <c r="C56" s="44"/>
      <c r="D56" s="151"/>
      <c r="E56" s="107"/>
      <c r="F56" s="107"/>
      <c r="G56" s="107"/>
      <c r="H56" s="107"/>
      <c r="I56" s="107"/>
      <c r="J56" s="107"/>
      <c r="K56" s="107"/>
      <c r="L56" s="107"/>
      <c r="M56" s="107"/>
      <c r="N56" s="68"/>
      <c r="O56" s="259" t="s">
        <v>153</v>
      </c>
      <c r="P56" s="259"/>
      <c r="Q56" s="259"/>
      <c r="R56" s="259"/>
      <c r="S56" s="258"/>
      <c r="T56" s="308"/>
      <c r="U56" s="308"/>
      <c r="V56" s="258"/>
      <c r="W56" s="259"/>
      <c r="X56" s="258"/>
      <c r="Y56" s="258"/>
      <c r="Z56" s="258"/>
      <c r="AA56" s="258"/>
      <c r="AB56" s="419" t="s">
        <v>406</v>
      </c>
      <c r="AC56" s="381"/>
      <c r="AD56" s="381">
        <v>0</v>
      </c>
      <c r="AE56" s="133" t="s">
        <v>55</v>
      </c>
      <c r="AF56" s="4"/>
    </row>
    <row r="57" spans="1:34" s="14" customFormat="1" ht="21" customHeight="1">
      <c r="A57" s="43"/>
      <c r="B57" s="44"/>
      <c r="C57" s="44"/>
      <c r="D57" s="151"/>
      <c r="E57" s="107"/>
      <c r="F57" s="107"/>
      <c r="G57" s="107"/>
      <c r="H57" s="107"/>
      <c r="I57" s="107"/>
      <c r="J57" s="107"/>
      <c r="K57" s="107"/>
      <c r="L57" s="107"/>
      <c r="M57" s="107"/>
      <c r="N57" s="68"/>
      <c r="O57" s="420" t="s">
        <v>407</v>
      </c>
      <c r="P57" s="338"/>
      <c r="Q57" s="338"/>
      <c r="R57" s="338"/>
      <c r="S57" s="337">
        <v>0</v>
      </c>
      <c r="T57" s="337" t="s">
        <v>187</v>
      </c>
      <c r="U57" s="338" t="s">
        <v>188</v>
      </c>
      <c r="V57" s="337">
        <v>2</v>
      </c>
      <c r="W57" s="337" t="s">
        <v>189</v>
      </c>
      <c r="X57" s="338" t="s">
        <v>188</v>
      </c>
      <c r="Y57" s="273">
        <v>1</v>
      </c>
      <c r="Z57" s="408" t="s">
        <v>285</v>
      </c>
      <c r="AA57" s="267" t="s">
        <v>191</v>
      </c>
      <c r="AB57" s="409" t="s">
        <v>406</v>
      </c>
      <c r="AC57" s="338"/>
      <c r="AD57" s="337">
        <f>S57*V57*Y57</f>
        <v>0</v>
      </c>
      <c r="AE57" s="133" t="s">
        <v>187</v>
      </c>
      <c r="AF57" s="4"/>
    </row>
    <row r="58" spans="1:34" s="14" customFormat="1" ht="21" customHeight="1">
      <c r="A58" s="43"/>
      <c r="B58" s="44"/>
      <c r="C58" s="44"/>
      <c r="D58" s="151"/>
      <c r="E58" s="107"/>
      <c r="F58" s="107"/>
      <c r="G58" s="107"/>
      <c r="H58" s="107"/>
      <c r="I58" s="107"/>
      <c r="J58" s="107"/>
      <c r="K58" s="107"/>
      <c r="L58" s="107"/>
      <c r="M58" s="107"/>
      <c r="N58" s="68"/>
      <c r="O58" s="338"/>
      <c r="P58" s="338"/>
      <c r="Q58" s="338"/>
      <c r="R58" s="338"/>
      <c r="S58" s="337"/>
      <c r="T58" s="272"/>
      <c r="U58" s="272"/>
      <c r="V58" s="337"/>
      <c r="W58" s="338"/>
      <c r="X58" s="337"/>
      <c r="Y58" s="337"/>
      <c r="Z58" s="337"/>
      <c r="AA58" s="337"/>
      <c r="AB58" s="337"/>
      <c r="AC58" s="337"/>
      <c r="AD58" s="337"/>
      <c r="AE58" s="133"/>
      <c r="AF58" s="4"/>
    </row>
    <row r="59" spans="1:34" s="11" customFormat="1" ht="21" customHeight="1">
      <c r="A59" s="43"/>
      <c r="B59" s="34" t="s">
        <v>12</v>
      </c>
      <c r="C59" s="160" t="s">
        <v>5</v>
      </c>
      <c r="D59" s="161">
        <f>SUM(D60,D63,D73,D76,D80,D84,D87)</f>
        <v>6500</v>
      </c>
      <c r="E59" s="161">
        <f>SUM(E60,E63,E73,E76,E80,E84,E87)</f>
        <v>6698</v>
      </c>
      <c r="F59" s="161">
        <f>SUM(F60,F63,F73,F80,F76,F84,F87)</f>
        <v>0</v>
      </c>
      <c r="G59" s="161">
        <f>SUM(G60,G63,G73,G80,G76,G84,G87)</f>
        <v>0</v>
      </c>
      <c r="H59" s="161">
        <f>SUM(H60,H63,H73,H80,H76,H84,H87)</f>
        <v>0</v>
      </c>
      <c r="I59" s="161">
        <f>SUM(I60,I63,I73,I80,I76,I84,I87)</f>
        <v>6698</v>
      </c>
      <c r="J59" s="161">
        <f>SUM(J60,J63,J73,J80,J76,J84,J87)</f>
        <v>0</v>
      </c>
      <c r="K59" s="161">
        <f>SUM(K60,K63,K73,K80,K76,K84,K87)</f>
        <v>0</v>
      </c>
      <c r="L59" s="161">
        <f>SUM(L60,L63,L73,L80,L76,L84,L87)</f>
        <v>0</v>
      </c>
      <c r="M59" s="161">
        <f>E59-D59</f>
        <v>198</v>
      </c>
      <c r="N59" s="162">
        <f>IF(D59=0,0,M59/D59)</f>
        <v>3.046153846153846E-2</v>
      </c>
      <c r="O59" s="163" t="s">
        <v>102</v>
      </c>
      <c r="P59" s="163"/>
      <c r="Q59" s="163"/>
      <c r="R59" s="163"/>
      <c r="S59" s="164"/>
      <c r="T59" s="174"/>
      <c r="U59" s="164"/>
      <c r="V59" s="497"/>
      <c r="W59" s="498"/>
      <c r="X59" s="164"/>
      <c r="Y59" s="164"/>
      <c r="Z59" s="164"/>
      <c r="AA59" s="164"/>
      <c r="AB59" s="164"/>
      <c r="AC59" s="164"/>
      <c r="AD59" s="164">
        <f>SUM(AD60,AD63,AD73,AD76,AD80,AD84,AD87)</f>
        <v>6698000</v>
      </c>
      <c r="AE59" s="165" t="s">
        <v>25</v>
      </c>
      <c r="AF59" s="1"/>
    </row>
    <row r="60" spans="1:34" s="11" customFormat="1" ht="21" customHeight="1">
      <c r="A60" s="43"/>
      <c r="B60" s="44"/>
      <c r="C60" s="44" t="s">
        <v>68</v>
      </c>
      <c r="D60" s="151">
        <v>500</v>
      </c>
      <c r="E60" s="107">
        <f>AD60/1000</f>
        <v>0</v>
      </c>
      <c r="F60" s="112">
        <f>SUMIF($AB$61:$AB$62,"보조",$AD$61:$AD$62)/1000</f>
        <v>0</v>
      </c>
      <c r="G60" s="112">
        <f>SUMIF($AB$61:$AB$62,"7종",$AD$61:$AD$62)/1000</f>
        <v>0</v>
      </c>
      <c r="H60" s="112">
        <f>SUMIF($AB$61:$AB$62,"4종",$AD$61:$AD$62)/1000</f>
        <v>0</v>
      </c>
      <c r="I60" s="112">
        <f>SUMIF($AB$61:$AB$62,"후원",$AD$61:$AD$62)/1000</f>
        <v>0</v>
      </c>
      <c r="J60" s="112">
        <f>SUMIF($AB$61:$AB$62,"입소",$AD$61:$AD$62)/1000</f>
        <v>0</v>
      </c>
      <c r="K60" s="112">
        <f>SUMIF($AB$61:$AB$62,"전입",$AD$61:$AD$62)/1000</f>
        <v>0</v>
      </c>
      <c r="L60" s="112">
        <f>SUMIF($AB$61:$AB$62,"잡수",$AD$61:$AD$62)/1000</f>
        <v>0</v>
      </c>
      <c r="M60" s="107">
        <f>E60-D60</f>
        <v>-500</v>
      </c>
      <c r="N60" s="68">
        <f>IF(D60=0,0,M60/D60)</f>
        <v>-1</v>
      </c>
      <c r="O60" s="114" t="s">
        <v>39</v>
      </c>
      <c r="P60" s="30"/>
      <c r="Q60" s="30"/>
      <c r="R60" s="30"/>
      <c r="S60" s="30"/>
      <c r="T60" s="31"/>
      <c r="U60" s="31"/>
      <c r="V60" s="31"/>
      <c r="W60" s="31"/>
      <c r="X60" s="31"/>
      <c r="Y60" s="327" t="s">
        <v>101</v>
      </c>
      <c r="Z60" s="327"/>
      <c r="AA60" s="327"/>
      <c r="AB60" s="327"/>
      <c r="AC60" s="166"/>
      <c r="AD60" s="166">
        <f>SUM(AD61:AD61)</f>
        <v>0</v>
      </c>
      <c r="AE60" s="165" t="s">
        <v>25</v>
      </c>
      <c r="AF60" s="18"/>
      <c r="AG60" s="17"/>
      <c r="AH60" s="17"/>
    </row>
    <row r="61" spans="1:34" s="11" customFormat="1" ht="21" customHeight="1">
      <c r="A61" s="43"/>
      <c r="B61" s="44"/>
      <c r="C61" s="44"/>
      <c r="D61" s="151"/>
      <c r="E61" s="107"/>
      <c r="F61" s="107"/>
      <c r="G61" s="107"/>
      <c r="H61" s="107"/>
      <c r="I61" s="107"/>
      <c r="J61" s="107"/>
      <c r="K61" s="107"/>
      <c r="L61" s="107"/>
      <c r="M61" s="107"/>
      <c r="N61" s="68"/>
      <c r="O61" s="338" t="s">
        <v>192</v>
      </c>
      <c r="P61" s="338"/>
      <c r="Q61" s="338"/>
      <c r="R61" s="338"/>
      <c r="S61" s="337">
        <v>50000</v>
      </c>
      <c r="T61" s="337" t="s">
        <v>187</v>
      </c>
      <c r="U61" s="357" t="s">
        <v>188</v>
      </c>
      <c r="V61" s="337">
        <v>0</v>
      </c>
      <c r="W61" s="337" t="s">
        <v>189</v>
      </c>
      <c r="X61" s="357" t="s">
        <v>188</v>
      </c>
      <c r="Y61" s="337">
        <v>10</v>
      </c>
      <c r="Z61" s="337" t="s">
        <v>29</v>
      </c>
      <c r="AA61" s="337" t="s">
        <v>191</v>
      </c>
      <c r="AB61" s="419" t="s">
        <v>406</v>
      </c>
      <c r="AC61" s="132"/>
      <c r="AD61" s="132">
        <f>S61*V61*Y61</f>
        <v>0</v>
      </c>
      <c r="AE61" s="133" t="s">
        <v>25</v>
      </c>
      <c r="AF61" s="2"/>
    </row>
    <row r="62" spans="1:34" s="11" customFormat="1" ht="21" customHeight="1">
      <c r="A62" s="43"/>
      <c r="B62" s="44"/>
      <c r="C62" s="44"/>
      <c r="D62" s="151"/>
      <c r="E62" s="107"/>
      <c r="F62" s="107"/>
      <c r="G62" s="107"/>
      <c r="H62" s="107"/>
      <c r="I62" s="107"/>
      <c r="J62" s="107"/>
      <c r="K62" s="107"/>
      <c r="L62" s="107"/>
      <c r="M62" s="107"/>
      <c r="N62" s="68"/>
      <c r="O62" s="171"/>
      <c r="P62" s="48"/>
      <c r="Q62" s="48"/>
      <c r="R62" s="48"/>
      <c r="S62" s="49"/>
      <c r="T62" s="53"/>
      <c r="U62" s="53"/>
      <c r="V62" s="49"/>
      <c r="W62" s="53"/>
      <c r="X62" s="49"/>
      <c r="Y62" s="49"/>
      <c r="Z62" s="170"/>
      <c r="AA62" s="49"/>
      <c r="AB62" s="170"/>
      <c r="AC62" s="49"/>
      <c r="AD62" s="49"/>
      <c r="AE62" s="55" t="s">
        <v>60</v>
      </c>
      <c r="AF62" s="2"/>
    </row>
    <row r="63" spans="1:34" s="11" customFormat="1" ht="21" customHeight="1">
      <c r="A63" s="43"/>
      <c r="B63" s="44"/>
      <c r="C63" s="34" t="s">
        <v>40</v>
      </c>
      <c r="D63" s="153">
        <v>2500</v>
      </c>
      <c r="E63" s="111">
        <f>ROUND(AD63/1000,0)</f>
        <v>4098</v>
      </c>
      <c r="F63" s="112">
        <f>SUMIF($AB$64:$AB$69,"보조",$AD$64:$AD$69)/1000</f>
        <v>0</v>
      </c>
      <c r="G63" s="112">
        <f>SUMIF($AB$64:$AB$69,"7종",$AD$64:$AD$69)/1000</f>
        <v>0</v>
      </c>
      <c r="H63" s="112">
        <f>SUMIF($AB$64:$AB$69,"4종",$AD$64:$AD$69)/1000</f>
        <v>0</v>
      </c>
      <c r="I63" s="112">
        <f>SUMIF($AB$64:$AB$69,"후원",$AD$64:$AD$69)/1000</f>
        <v>4098</v>
      </c>
      <c r="J63" s="112">
        <f>SUMIF($AB$64:$AB$69,"입소",$AD$64:$AD$69)/1000</f>
        <v>0</v>
      </c>
      <c r="K63" s="112">
        <f>SUMIF($AB$64:$AB$69,"전입",$AD$64:$AD$69)/1000</f>
        <v>0</v>
      </c>
      <c r="L63" s="112">
        <f>SUMIF($AB$64:$AB$69,"잡수",$AD$64:$AD$69)/1000</f>
        <v>0</v>
      </c>
      <c r="M63" s="111">
        <f>E63-D63</f>
        <v>1598</v>
      </c>
      <c r="N63" s="119">
        <f>IF(D63=0,0,M63/D63)</f>
        <v>0.63919999999999999</v>
      </c>
      <c r="O63" s="275" t="s">
        <v>41</v>
      </c>
      <c r="P63" s="276"/>
      <c r="Q63" s="276"/>
      <c r="R63" s="276"/>
      <c r="S63" s="276"/>
      <c r="T63" s="277"/>
      <c r="U63" s="277"/>
      <c r="V63" s="277"/>
      <c r="W63" s="277"/>
      <c r="X63" s="277"/>
      <c r="Y63" s="278" t="s">
        <v>28</v>
      </c>
      <c r="Z63" s="278"/>
      <c r="AA63" s="278"/>
      <c r="AB63" s="278"/>
      <c r="AC63" s="279"/>
      <c r="AD63" s="279">
        <f>SUM(AD64:AD69)</f>
        <v>4098000</v>
      </c>
      <c r="AE63" s="165" t="s">
        <v>25</v>
      </c>
      <c r="AF63" s="1"/>
    </row>
    <row r="64" spans="1:34" s="11" customFormat="1" ht="21" customHeight="1">
      <c r="A64" s="43"/>
      <c r="B64" s="44"/>
      <c r="C64" s="44" t="s">
        <v>106</v>
      </c>
      <c r="D64" s="151"/>
      <c r="E64" s="107"/>
      <c r="F64" s="107"/>
      <c r="G64" s="107"/>
      <c r="H64" s="107"/>
      <c r="I64" s="107"/>
      <c r="J64" s="107"/>
      <c r="K64" s="107"/>
      <c r="L64" s="107"/>
      <c r="M64" s="107"/>
      <c r="N64" s="68"/>
      <c r="O64" s="280" t="s">
        <v>193</v>
      </c>
      <c r="P64" s="338"/>
      <c r="Q64" s="338"/>
      <c r="R64" s="338"/>
      <c r="S64" s="337"/>
      <c r="T64" s="272"/>
      <c r="U64" s="337"/>
      <c r="V64" s="281">
        <v>10000</v>
      </c>
      <c r="W64" s="282" t="s">
        <v>55</v>
      </c>
      <c r="X64" s="282" t="s">
        <v>26</v>
      </c>
      <c r="Y64" s="281">
        <v>10</v>
      </c>
      <c r="Z64" s="283" t="s">
        <v>29</v>
      </c>
      <c r="AA64" s="281" t="s">
        <v>27</v>
      </c>
      <c r="AB64" s="268" t="s">
        <v>401</v>
      </c>
      <c r="AC64" s="268"/>
      <c r="AD64" s="381">
        <f t="shared" ref="AD64:AD65" si="5">V64*Y64</f>
        <v>100000</v>
      </c>
      <c r="AE64" s="363" t="s">
        <v>25</v>
      </c>
      <c r="AF64" s="1"/>
    </row>
    <row r="65" spans="1:32" s="11" customFormat="1" ht="21" customHeight="1">
      <c r="A65" s="43"/>
      <c r="B65" s="44"/>
      <c r="C65" s="44"/>
      <c r="D65" s="151"/>
      <c r="E65" s="107"/>
      <c r="F65" s="107"/>
      <c r="G65" s="107"/>
      <c r="H65" s="107"/>
      <c r="I65" s="107"/>
      <c r="J65" s="107"/>
      <c r="K65" s="107"/>
      <c r="L65" s="107"/>
      <c r="M65" s="107"/>
      <c r="N65" s="68"/>
      <c r="O65" s="420" t="s">
        <v>387</v>
      </c>
      <c r="P65" s="338"/>
      <c r="Q65" s="338"/>
      <c r="R65" s="338"/>
      <c r="S65" s="337"/>
      <c r="T65" s="272"/>
      <c r="U65" s="272"/>
      <c r="V65" s="281">
        <v>50000</v>
      </c>
      <c r="W65" s="282" t="s">
        <v>55</v>
      </c>
      <c r="X65" s="282" t="s">
        <v>26</v>
      </c>
      <c r="Y65" s="281">
        <v>6</v>
      </c>
      <c r="Z65" s="283" t="s">
        <v>29</v>
      </c>
      <c r="AA65" s="281" t="s">
        <v>27</v>
      </c>
      <c r="AB65" s="419" t="s">
        <v>401</v>
      </c>
      <c r="AC65" s="381"/>
      <c r="AD65" s="381">
        <f t="shared" si="5"/>
        <v>300000</v>
      </c>
      <c r="AE65" s="133" t="s">
        <v>55</v>
      </c>
      <c r="AF65" s="18"/>
    </row>
    <row r="66" spans="1:32" s="11" customFormat="1" ht="21" customHeight="1">
      <c r="A66" s="43"/>
      <c r="B66" s="44"/>
      <c r="C66" s="44"/>
      <c r="D66" s="151"/>
      <c r="E66" s="107"/>
      <c r="F66" s="107"/>
      <c r="G66" s="107"/>
      <c r="H66" s="107"/>
      <c r="I66" s="107"/>
      <c r="J66" s="107"/>
      <c r="K66" s="107"/>
      <c r="L66" s="107"/>
      <c r="M66" s="107"/>
      <c r="N66" s="68"/>
      <c r="O66" s="420" t="s">
        <v>388</v>
      </c>
      <c r="P66" s="420"/>
      <c r="Q66" s="420"/>
      <c r="R66" s="420"/>
      <c r="S66" s="419"/>
      <c r="T66" s="272"/>
      <c r="U66" s="272"/>
      <c r="V66" s="281"/>
      <c r="W66" s="282"/>
      <c r="X66" s="282"/>
      <c r="Y66" s="281"/>
      <c r="Z66" s="283"/>
      <c r="AA66" s="281"/>
      <c r="AB66" s="419" t="s">
        <v>401</v>
      </c>
      <c r="AC66" s="419"/>
      <c r="AD66" s="419">
        <v>1000000</v>
      </c>
      <c r="AE66" s="133" t="s">
        <v>378</v>
      </c>
      <c r="AF66" s="18"/>
    </row>
    <row r="67" spans="1:32" s="11" customFormat="1" ht="21" customHeight="1">
      <c r="A67" s="43"/>
      <c r="B67" s="44"/>
      <c r="C67" s="44"/>
      <c r="D67" s="151"/>
      <c r="E67" s="107"/>
      <c r="F67" s="107"/>
      <c r="G67" s="107"/>
      <c r="H67" s="107"/>
      <c r="I67" s="107"/>
      <c r="J67" s="107"/>
      <c r="K67" s="107"/>
      <c r="L67" s="107"/>
      <c r="M67" s="107"/>
      <c r="N67" s="68"/>
      <c r="O67" s="420" t="s">
        <v>389</v>
      </c>
      <c r="P67" s="420"/>
      <c r="Q67" s="420"/>
      <c r="R67" s="420"/>
      <c r="S67" s="419"/>
      <c r="T67" s="272"/>
      <c r="U67" s="272"/>
      <c r="V67" s="281"/>
      <c r="W67" s="282"/>
      <c r="X67" s="282"/>
      <c r="Y67" s="281"/>
      <c r="Z67" s="283"/>
      <c r="AA67" s="281"/>
      <c r="AB67" s="419" t="s">
        <v>110</v>
      </c>
      <c r="AC67" s="419"/>
      <c r="AD67" s="419">
        <v>1800000</v>
      </c>
      <c r="AE67" s="133" t="s">
        <v>378</v>
      </c>
      <c r="AF67" s="18"/>
    </row>
    <row r="68" spans="1:32" s="11" customFormat="1" ht="21" customHeight="1">
      <c r="A68" s="43"/>
      <c r="B68" s="44"/>
      <c r="C68" s="44"/>
      <c r="D68" s="151"/>
      <c r="E68" s="107"/>
      <c r="F68" s="107"/>
      <c r="G68" s="107"/>
      <c r="H68" s="107"/>
      <c r="I68" s="107"/>
      <c r="J68" s="107"/>
      <c r="K68" s="107"/>
      <c r="L68" s="107"/>
      <c r="M68" s="107"/>
      <c r="N68" s="68"/>
      <c r="O68" s="420" t="s">
        <v>391</v>
      </c>
      <c r="P68" s="420"/>
      <c r="Q68" s="420"/>
      <c r="R68" s="420"/>
      <c r="S68" s="419"/>
      <c r="T68" s="272"/>
      <c r="U68" s="272"/>
      <c r="V68" s="281"/>
      <c r="W68" s="282"/>
      <c r="X68" s="282"/>
      <c r="Y68" s="281"/>
      <c r="Z68" s="283"/>
      <c r="AA68" s="281"/>
      <c r="AB68" s="419" t="s">
        <v>110</v>
      </c>
      <c r="AC68" s="419"/>
      <c r="AD68" s="419">
        <v>100000</v>
      </c>
      <c r="AE68" s="133" t="s">
        <v>378</v>
      </c>
      <c r="AF68" s="18"/>
    </row>
    <row r="69" spans="1:32" s="11" customFormat="1" ht="21" customHeight="1">
      <c r="A69" s="43"/>
      <c r="B69" s="44"/>
      <c r="C69" s="44"/>
      <c r="D69" s="151"/>
      <c r="E69" s="107"/>
      <c r="F69" s="107"/>
      <c r="G69" s="107"/>
      <c r="H69" s="107"/>
      <c r="I69" s="107"/>
      <c r="J69" s="107"/>
      <c r="K69" s="107"/>
      <c r="L69" s="107"/>
      <c r="M69" s="107"/>
      <c r="N69" s="68"/>
      <c r="O69" s="420" t="s">
        <v>390</v>
      </c>
      <c r="P69" s="338"/>
      <c r="Q69" s="338"/>
      <c r="R69" s="338"/>
      <c r="S69" s="337"/>
      <c r="T69" s="272"/>
      <c r="U69" s="337"/>
      <c r="V69" s="337"/>
      <c r="W69" s="338"/>
      <c r="X69" s="337"/>
      <c r="Y69" s="337"/>
      <c r="Z69" s="337"/>
      <c r="AA69" s="337"/>
      <c r="AB69" s="337" t="s">
        <v>110</v>
      </c>
      <c r="AC69" s="337"/>
      <c r="AD69" s="337">
        <f>SUM(AD70:AD72)</f>
        <v>798000</v>
      </c>
      <c r="AE69" s="133" t="s">
        <v>183</v>
      </c>
      <c r="AF69" s="1"/>
    </row>
    <row r="70" spans="1:32" s="11" customFormat="1" ht="21" customHeight="1">
      <c r="A70" s="43"/>
      <c r="B70" s="44"/>
      <c r="C70" s="44"/>
      <c r="D70" s="151"/>
      <c r="E70" s="107"/>
      <c r="F70" s="107"/>
      <c r="G70" s="107"/>
      <c r="H70" s="107"/>
      <c r="I70" s="107"/>
      <c r="J70" s="107"/>
      <c r="K70" s="107"/>
      <c r="L70" s="107"/>
      <c r="M70" s="107"/>
      <c r="N70" s="68"/>
      <c r="O70" s="340" t="s">
        <v>167</v>
      </c>
      <c r="P70" s="340"/>
      <c r="Q70" s="340"/>
      <c r="R70" s="340"/>
      <c r="S70" s="341">
        <v>44000</v>
      </c>
      <c r="T70" s="342" t="s">
        <v>161</v>
      </c>
      <c r="U70" s="342" t="s">
        <v>26</v>
      </c>
      <c r="V70" s="341">
        <v>12</v>
      </c>
      <c r="W70" s="340" t="s">
        <v>29</v>
      </c>
      <c r="X70" s="341" t="s">
        <v>27</v>
      </c>
      <c r="Y70" s="341"/>
      <c r="Z70" s="341"/>
      <c r="AA70" s="341"/>
      <c r="AB70" s="341"/>
      <c r="AC70" s="341"/>
      <c r="AD70" s="339">
        <f>S70*V70</f>
        <v>528000</v>
      </c>
      <c r="AE70" s="343" t="s">
        <v>161</v>
      </c>
      <c r="AF70" s="1"/>
    </row>
    <row r="71" spans="1:32" s="11" customFormat="1" ht="21" customHeight="1">
      <c r="A71" s="43"/>
      <c r="B71" s="44"/>
      <c r="C71" s="44"/>
      <c r="D71" s="151"/>
      <c r="E71" s="107"/>
      <c r="F71" s="107"/>
      <c r="G71" s="107"/>
      <c r="H71" s="107"/>
      <c r="I71" s="107"/>
      <c r="J71" s="107"/>
      <c r="K71" s="107"/>
      <c r="L71" s="107"/>
      <c r="M71" s="107"/>
      <c r="N71" s="68"/>
      <c r="O71" s="340" t="s">
        <v>168</v>
      </c>
      <c r="P71" s="340"/>
      <c r="Q71" s="340"/>
      <c r="R71" s="340"/>
      <c r="S71" s="341">
        <v>20000</v>
      </c>
      <c r="T71" s="342" t="s">
        <v>161</v>
      </c>
      <c r="U71" s="342" t="s">
        <v>26</v>
      </c>
      <c r="V71" s="341">
        <v>12</v>
      </c>
      <c r="W71" s="340" t="s">
        <v>29</v>
      </c>
      <c r="X71" s="341" t="s">
        <v>27</v>
      </c>
      <c r="Y71" s="341"/>
      <c r="Z71" s="341"/>
      <c r="AA71" s="341"/>
      <c r="AB71" s="341"/>
      <c r="AC71" s="341"/>
      <c r="AD71" s="339">
        <f>S71*V71</f>
        <v>240000</v>
      </c>
      <c r="AE71" s="343" t="s">
        <v>161</v>
      </c>
      <c r="AF71" s="1"/>
    </row>
    <row r="72" spans="1:32" s="11" customFormat="1" ht="21" customHeight="1">
      <c r="A72" s="43"/>
      <c r="B72" s="44"/>
      <c r="C72" s="57"/>
      <c r="D72" s="152"/>
      <c r="E72" s="109"/>
      <c r="F72" s="109"/>
      <c r="G72" s="109"/>
      <c r="H72" s="109"/>
      <c r="I72" s="109"/>
      <c r="J72" s="109"/>
      <c r="K72" s="109"/>
      <c r="L72" s="109"/>
      <c r="M72" s="109"/>
      <c r="N72" s="82"/>
      <c r="O72" s="344" t="s">
        <v>169</v>
      </c>
      <c r="P72" s="344"/>
      <c r="Q72" s="344"/>
      <c r="R72" s="344"/>
      <c r="S72" s="344"/>
      <c r="T72" s="344"/>
      <c r="U72" s="344"/>
      <c r="V72" s="344"/>
      <c r="W72" s="344"/>
      <c r="X72" s="344"/>
      <c r="Y72" s="344"/>
      <c r="Z72" s="344"/>
      <c r="AA72" s="344"/>
      <c r="AB72" s="344"/>
      <c r="AC72" s="344"/>
      <c r="AD72" s="345">
        <v>30000</v>
      </c>
      <c r="AE72" s="346" t="s">
        <v>161</v>
      </c>
      <c r="AF72" s="1"/>
    </row>
    <row r="73" spans="1:32" s="11" customFormat="1" ht="21" customHeight="1">
      <c r="A73" s="43"/>
      <c r="B73" s="44"/>
      <c r="C73" s="44" t="s">
        <v>38</v>
      </c>
      <c r="D73" s="151">
        <v>500</v>
      </c>
      <c r="E73" s="107">
        <f>ROUND(AD73/1000,0)</f>
        <v>360</v>
      </c>
      <c r="F73" s="112">
        <f>SUMIF($AB$74:$AB$75,"보조",$AD$74:$AD$75)/1000</f>
        <v>0</v>
      </c>
      <c r="G73" s="112">
        <f>SUMIF($AB$74:$AB$75,"7종",$AD$74:$AD$75)/1000</f>
        <v>0</v>
      </c>
      <c r="H73" s="112">
        <f>SUMIF($AB$74:$AB$75,"4종",$AD$74:$AD$75)/1000</f>
        <v>0</v>
      </c>
      <c r="I73" s="112">
        <f>SUMIF($AB$74:$AB$75,"후원",$AD$74:$AD$75)/1000</f>
        <v>360</v>
      </c>
      <c r="J73" s="112">
        <f>SUMIF($AB$74:$AB$75,"입소",$AD$74:$AD$75)/1000</f>
        <v>0</v>
      </c>
      <c r="K73" s="112">
        <f>SUMIF($AB$74:$AB$75,"전입",$AD$74:$AD$75)/1000</f>
        <v>0</v>
      </c>
      <c r="L73" s="112">
        <f>SUMIF($AB$74:$AB$75,"잡수",$AD$74:$AD$75)/1000</f>
        <v>0</v>
      </c>
      <c r="M73" s="107">
        <f>E73-D73</f>
        <v>-140</v>
      </c>
      <c r="N73" s="68">
        <f>IF(D73=0,0,M73/D73)</f>
        <v>-0.28000000000000003</v>
      </c>
      <c r="O73" s="309" t="s">
        <v>42</v>
      </c>
      <c r="P73" s="310"/>
      <c r="Q73" s="310"/>
      <c r="R73" s="310"/>
      <c r="S73" s="310"/>
      <c r="T73" s="311"/>
      <c r="U73" s="311"/>
      <c r="V73" s="311"/>
      <c r="W73" s="311"/>
      <c r="X73" s="311"/>
      <c r="Y73" s="312" t="s">
        <v>154</v>
      </c>
      <c r="Z73" s="312"/>
      <c r="AA73" s="312"/>
      <c r="AB73" s="312"/>
      <c r="AC73" s="313"/>
      <c r="AD73" s="313">
        <f>ROUND(SUM(AD74:AD74),-3)</f>
        <v>360000</v>
      </c>
      <c r="AE73" s="314" t="s">
        <v>25</v>
      </c>
      <c r="AF73" s="1"/>
    </row>
    <row r="74" spans="1:32" s="11" customFormat="1" ht="21" customHeight="1">
      <c r="A74" s="43"/>
      <c r="B74" s="44"/>
      <c r="C74" s="44"/>
      <c r="D74" s="151"/>
      <c r="E74" s="107"/>
      <c r="F74" s="107"/>
      <c r="G74" s="107"/>
      <c r="H74" s="107"/>
      <c r="I74" s="107"/>
      <c r="J74" s="107"/>
      <c r="K74" s="107"/>
      <c r="L74" s="107"/>
      <c r="M74" s="107"/>
      <c r="N74" s="68"/>
      <c r="O74" s="315" t="s">
        <v>392</v>
      </c>
      <c r="P74" s="259"/>
      <c r="Q74" s="259"/>
      <c r="R74" s="259"/>
      <c r="S74" s="258">
        <v>30000</v>
      </c>
      <c r="T74" s="317" t="s">
        <v>25</v>
      </c>
      <c r="U74" s="317" t="s">
        <v>26</v>
      </c>
      <c r="V74" s="316">
        <v>12</v>
      </c>
      <c r="W74" s="318" t="s">
        <v>29</v>
      </c>
      <c r="X74" s="316" t="s">
        <v>27</v>
      </c>
      <c r="Y74" s="258"/>
      <c r="Z74" s="258"/>
      <c r="AA74" s="258"/>
      <c r="AB74" s="258" t="s">
        <v>401</v>
      </c>
      <c r="AC74" s="258"/>
      <c r="AD74" s="258">
        <f t="shared" ref="AD74" si="6">S74*V74</f>
        <v>360000</v>
      </c>
      <c r="AE74" s="274" t="s">
        <v>25</v>
      </c>
      <c r="AF74" s="1"/>
    </row>
    <row r="75" spans="1:32" s="14" customFormat="1" ht="21" customHeight="1">
      <c r="A75" s="43"/>
      <c r="B75" s="44"/>
      <c r="C75" s="44"/>
      <c r="D75" s="151"/>
      <c r="E75" s="107"/>
      <c r="F75" s="107"/>
      <c r="G75" s="107"/>
      <c r="H75" s="107"/>
      <c r="I75" s="107"/>
      <c r="J75" s="107"/>
      <c r="K75" s="107"/>
      <c r="L75" s="107"/>
      <c r="M75" s="107"/>
      <c r="N75" s="68"/>
      <c r="O75" s="118"/>
      <c r="P75" s="48"/>
      <c r="Q75" s="48"/>
      <c r="R75" s="48"/>
      <c r="S75" s="49"/>
      <c r="T75" s="53"/>
      <c r="U75" s="53"/>
      <c r="V75" s="49"/>
      <c r="W75" s="48"/>
      <c r="X75" s="49"/>
      <c r="Y75" s="49"/>
      <c r="Z75" s="49"/>
      <c r="AA75" s="49"/>
      <c r="AB75" s="137"/>
      <c r="AC75" s="49"/>
      <c r="AD75" s="49"/>
      <c r="AE75" s="55"/>
      <c r="AF75" s="4"/>
    </row>
    <row r="76" spans="1:32" ht="21" customHeight="1">
      <c r="A76" s="43"/>
      <c r="B76" s="44"/>
      <c r="C76" s="34" t="s">
        <v>15</v>
      </c>
      <c r="D76" s="153">
        <v>500</v>
      </c>
      <c r="E76" s="111">
        <f>ROUND(AD76/1000,0)</f>
        <v>240</v>
      </c>
      <c r="F76" s="112">
        <f>SUMIF($AB$77:$AB$79,"보조",$AD$77:$AD$79)/1000</f>
        <v>0</v>
      </c>
      <c r="G76" s="112">
        <f>SUMIF($AB$77:$AB$79,"7종",$AD$77:$AD$79)/1000</f>
        <v>0</v>
      </c>
      <c r="H76" s="112">
        <f>SUMIF($AB$77:$AB$79,"4종",$AD$77:$AD$79)/1000</f>
        <v>0</v>
      </c>
      <c r="I76" s="112">
        <f>SUMIF($AB$77:$AB$79,"후원",$AD$77:$AD$79)/1000</f>
        <v>240</v>
      </c>
      <c r="J76" s="112">
        <f>SUMIF($AB$77:$AB$79,"입소",$AD$77:$AD$79)/1000</f>
        <v>0</v>
      </c>
      <c r="K76" s="112">
        <f>SUMIF($AB$77:$AB$79,"전입",$AD$77:$AD$79)/1000</f>
        <v>0</v>
      </c>
      <c r="L76" s="112">
        <f>SUMIF($AB$77:$AB$79,"잡수",$AD$77:$AD$79)/1000</f>
        <v>0</v>
      </c>
      <c r="M76" s="175">
        <f>E76-D76</f>
        <v>-260</v>
      </c>
      <c r="N76" s="119">
        <f>IF(D76=0,0,M76/D76)</f>
        <v>-0.52</v>
      </c>
      <c r="O76" s="319" t="s">
        <v>43</v>
      </c>
      <c r="P76" s="320"/>
      <c r="Q76" s="320"/>
      <c r="R76" s="320"/>
      <c r="S76" s="320"/>
      <c r="T76" s="321"/>
      <c r="U76" s="321"/>
      <c r="V76" s="321"/>
      <c r="W76" s="321"/>
      <c r="X76" s="321"/>
      <c r="Y76" s="312" t="s">
        <v>154</v>
      </c>
      <c r="Z76" s="312"/>
      <c r="AA76" s="312"/>
      <c r="AB76" s="312"/>
      <c r="AC76" s="313"/>
      <c r="AD76" s="313">
        <f>SUM(AD77,AD78)</f>
        <v>240000</v>
      </c>
      <c r="AE76" s="314" t="s">
        <v>25</v>
      </c>
    </row>
    <row r="77" spans="1:32" s="11" customFormat="1" ht="21" customHeight="1">
      <c r="A77" s="43"/>
      <c r="B77" s="44"/>
      <c r="C77" s="44"/>
      <c r="D77" s="151"/>
      <c r="E77" s="107"/>
      <c r="F77" s="107"/>
      <c r="G77" s="107"/>
      <c r="H77" s="107"/>
      <c r="I77" s="107"/>
      <c r="J77" s="107"/>
      <c r="K77" s="107"/>
      <c r="L77" s="107"/>
      <c r="M77" s="107"/>
      <c r="N77" s="68"/>
      <c r="O77" s="347" t="s">
        <v>393</v>
      </c>
      <c r="P77" s="259"/>
      <c r="Q77" s="259"/>
      <c r="R77" s="259"/>
      <c r="S77" s="258">
        <v>20000</v>
      </c>
      <c r="T77" s="308" t="s">
        <v>55</v>
      </c>
      <c r="U77" s="308" t="s">
        <v>26</v>
      </c>
      <c r="V77" s="258">
        <v>12</v>
      </c>
      <c r="W77" s="259" t="s">
        <v>0</v>
      </c>
      <c r="X77" s="258" t="s">
        <v>27</v>
      </c>
      <c r="Y77" s="258"/>
      <c r="Z77" s="258"/>
      <c r="AA77" s="258"/>
      <c r="AB77" s="258" t="s">
        <v>401</v>
      </c>
      <c r="AC77" s="258"/>
      <c r="AD77" s="258">
        <f>S77*V77</f>
        <v>240000</v>
      </c>
      <c r="AE77" s="274" t="s">
        <v>25</v>
      </c>
      <c r="AF77" s="1"/>
    </row>
    <row r="78" spans="1:32" s="11" customFormat="1" ht="21" customHeight="1">
      <c r="A78" s="43"/>
      <c r="B78" s="44"/>
      <c r="C78" s="44"/>
      <c r="D78" s="151"/>
      <c r="E78" s="107"/>
      <c r="F78" s="107"/>
      <c r="G78" s="107"/>
      <c r="H78" s="107"/>
      <c r="I78" s="107"/>
      <c r="J78" s="107"/>
      <c r="K78" s="107"/>
      <c r="L78" s="107"/>
      <c r="M78" s="107"/>
      <c r="N78" s="68"/>
      <c r="O78" s="499" t="s">
        <v>394</v>
      </c>
      <c r="P78" s="499"/>
      <c r="Q78" s="499"/>
      <c r="R78" s="499"/>
      <c r="S78" s="499"/>
      <c r="T78" s="259"/>
      <c r="U78" s="258"/>
      <c r="V78" s="259"/>
      <c r="W78" s="308"/>
      <c r="X78" s="258"/>
      <c r="Y78" s="258"/>
      <c r="Z78" s="258"/>
      <c r="AA78" s="259"/>
      <c r="AB78" s="259"/>
      <c r="AC78" s="258"/>
      <c r="AD78" s="258">
        <v>0</v>
      </c>
      <c r="AE78" s="274" t="s">
        <v>378</v>
      </c>
      <c r="AF78" s="1"/>
    </row>
    <row r="79" spans="1:32" s="11" customFormat="1" ht="21" customHeight="1">
      <c r="A79" s="43"/>
      <c r="B79" s="44"/>
      <c r="C79" s="44"/>
      <c r="D79" s="151"/>
      <c r="E79" s="107"/>
      <c r="F79" s="107"/>
      <c r="G79" s="107"/>
      <c r="H79" s="107"/>
      <c r="I79" s="107"/>
      <c r="J79" s="107"/>
      <c r="K79" s="107"/>
      <c r="L79" s="107"/>
      <c r="M79" s="107"/>
      <c r="N79" s="68"/>
      <c r="O79" s="124"/>
      <c r="P79" s="125"/>
      <c r="Q79" s="125"/>
      <c r="R79" s="125"/>
      <c r="S79" s="125"/>
      <c r="T79" s="125"/>
      <c r="U79" s="125"/>
      <c r="V79" s="125"/>
      <c r="W79" s="125"/>
      <c r="X79" s="125"/>
      <c r="Y79" s="73"/>
      <c r="Z79" s="73"/>
      <c r="AA79" s="73"/>
      <c r="AB79" s="73"/>
      <c r="AC79" s="73"/>
      <c r="AD79" s="49"/>
      <c r="AE79" s="55"/>
      <c r="AF79" s="1"/>
    </row>
    <row r="80" spans="1:32" s="11" customFormat="1" ht="21" customHeight="1">
      <c r="A80" s="43"/>
      <c r="B80" s="44"/>
      <c r="C80" s="34" t="s">
        <v>44</v>
      </c>
      <c r="D80" s="153">
        <v>2000</v>
      </c>
      <c r="E80" s="111">
        <f>ROUND(AD80/1000,0)</f>
        <v>2000</v>
      </c>
      <c r="F80" s="112">
        <f>SUMIF($AB$81:$AB$83,"보조",$AD$81:$AD$83)/1000</f>
        <v>0</v>
      </c>
      <c r="G80" s="112">
        <f>SUMIF($AB$85:$AB$86,"7종",$AD$85:$AD$86)/1000</f>
        <v>0</v>
      </c>
      <c r="H80" s="112">
        <f>SUMIF($AB$85:$AB$86,"4종",$AD$85:$AD$86)/1000</f>
        <v>0</v>
      </c>
      <c r="I80" s="112">
        <f>SUMIF($AB$81:$AB$83,"후원",$AD$81:$AD$83)/1000</f>
        <v>2000</v>
      </c>
      <c r="J80" s="112">
        <f>SUMIF($AB$85:$AB$86,"입소",$AD$85:$AD$86)/1000</f>
        <v>0</v>
      </c>
      <c r="K80" s="112">
        <f>SUMIF($AB$81:$AB$83,"전입",$AD$81:$AD$83)/1000</f>
        <v>0</v>
      </c>
      <c r="L80" s="112">
        <f>SUMIF($AB$81:$AB$83,"잡수",$AD$81:$AD$83)/1000</f>
        <v>0</v>
      </c>
      <c r="M80" s="111">
        <f>E80-D80</f>
        <v>0</v>
      </c>
      <c r="N80" s="119">
        <f>IF(D80=0,0,M80/D80)</f>
        <v>0</v>
      </c>
      <c r="O80" s="95" t="s">
        <v>45</v>
      </c>
      <c r="P80" s="173"/>
      <c r="Q80" s="173"/>
      <c r="R80" s="173"/>
      <c r="S80" s="173"/>
      <c r="T80" s="172"/>
      <c r="U80" s="172"/>
      <c r="V80" s="172"/>
      <c r="W80" s="172"/>
      <c r="X80" s="172"/>
      <c r="Y80" s="417" t="s">
        <v>101</v>
      </c>
      <c r="Z80" s="417"/>
      <c r="AA80" s="417"/>
      <c r="AB80" s="417"/>
      <c r="AC80" s="166"/>
      <c r="AD80" s="166">
        <f>SUM(AD81:AD82)</f>
        <v>2000000</v>
      </c>
      <c r="AE80" s="165" t="s">
        <v>25</v>
      </c>
      <c r="AF80" s="1"/>
    </row>
    <row r="81" spans="1:32" s="11" customFormat="1" ht="21" customHeight="1">
      <c r="A81" s="43"/>
      <c r="B81" s="44"/>
      <c r="C81" s="44"/>
      <c r="D81" s="108"/>
      <c r="E81" s="107"/>
      <c r="F81" s="107"/>
      <c r="G81" s="107"/>
      <c r="H81" s="107"/>
      <c r="I81" s="107"/>
      <c r="J81" s="107"/>
      <c r="K81" s="107"/>
      <c r="L81" s="107"/>
      <c r="M81" s="107"/>
      <c r="N81" s="68"/>
      <c r="O81" s="420" t="s">
        <v>194</v>
      </c>
      <c r="P81" s="420"/>
      <c r="Q81" s="420"/>
      <c r="R81" s="420"/>
      <c r="S81" s="419">
        <v>170000</v>
      </c>
      <c r="T81" s="272" t="s">
        <v>55</v>
      </c>
      <c r="U81" s="272" t="s">
        <v>26</v>
      </c>
      <c r="V81" s="419">
        <v>12</v>
      </c>
      <c r="W81" s="420" t="s">
        <v>0</v>
      </c>
      <c r="X81" s="419" t="s">
        <v>27</v>
      </c>
      <c r="Y81" s="419"/>
      <c r="Z81" s="419"/>
      <c r="AA81" s="419"/>
      <c r="AB81" s="419" t="s">
        <v>401</v>
      </c>
      <c r="AC81" s="419"/>
      <c r="AD81" s="419">
        <f>S81*V81-40000</f>
        <v>2000000</v>
      </c>
      <c r="AE81" s="133" t="s">
        <v>25</v>
      </c>
      <c r="AF81" s="1"/>
    </row>
    <row r="82" spans="1:32" s="11" customFormat="1" ht="21" customHeight="1">
      <c r="A82" s="43"/>
      <c r="B82" s="44"/>
      <c r="C82" s="44"/>
      <c r="D82" s="108"/>
      <c r="E82" s="107"/>
      <c r="F82" s="107"/>
      <c r="G82" s="107"/>
      <c r="H82" s="107"/>
      <c r="I82" s="107"/>
      <c r="J82" s="107"/>
      <c r="K82" s="107"/>
      <c r="L82" s="107"/>
      <c r="M82" s="107"/>
      <c r="N82" s="68"/>
      <c r="O82" s="420" t="s">
        <v>195</v>
      </c>
      <c r="P82" s="420"/>
      <c r="Q82" s="420"/>
      <c r="R82" s="420"/>
      <c r="S82" s="419">
        <v>0</v>
      </c>
      <c r="T82" s="272" t="s">
        <v>55</v>
      </c>
      <c r="U82" s="272" t="s">
        <v>26</v>
      </c>
      <c r="V82" s="419">
        <v>12</v>
      </c>
      <c r="W82" s="420" t="s">
        <v>0</v>
      </c>
      <c r="X82" s="419" t="s">
        <v>27</v>
      </c>
      <c r="Y82" s="419"/>
      <c r="Z82" s="419"/>
      <c r="AA82" s="419"/>
      <c r="AB82" s="419" t="s">
        <v>110</v>
      </c>
      <c r="AC82" s="419"/>
      <c r="AD82" s="419">
        <f>S82*V82</f>
        <v>0</v>
      </c>
      <c r="AE82" s="133" t="s">
        <v>25</v>
      </c>
      <c r="AF82" s="1"/>
    </row>
    <row r="83" spans="1:32" s="11" customFormat="1" ht="21" customHeight="1">
      <c r="A83" s="43"/>
      <c r="B83" s="44"/>
      <c r="C83" s="44"/>
      <c r="D83" s="151"/>
      <c r="E83" s="107"/>
      <c r="F83" s="107"/>
      <c r="G83" s="107"/>
      <c r="H83" s="107"/>
      <c r="I83" s="107"/>
      <c r="J83" s="107"/>
      <c r="K83" s="107"/>
      <c r="L83" s="107"/>
      <c r="M83" s="107"/>
      <c r="N83" s="68"/>
      <c r="O83" s="271"/>
      <c r="P83" s="125"/>
      <c r="Q83" s="125"/>
      <c r="R83" s="125"/>
      <c r="S83" s="125"/>
      <c r="T83" s="125"/>
      <c r="U83" s="125"/>
      <c r="V83" s="125"/>
      <c r="W83" s="125"/>
      <c r="X83" s="125"/>
      <c r="Y83" s="73"/>
      <c r="Z83" s="73"/>
      <c r="AA83" s="73"/>
      <c r="AB83" s="73"/>
      <c r="AC83" s="73"/>
      <c r="AD83" s="270"/>
      <c r="AE83" s="55"/>
      <c r="AF83" s="1"/>
    </row>
    <row r="84" spans="1:32" s="11" customFormat="1" ht="21" hidden="1" customHeight="1">
      <c r="A84" s="43"/>
      <c r="B84" s="44"/>
      <c r="C84" s="34" t="s">
        <v>332</v>
      </c>
      <c r="D84" s="153">
        <v>0</v>
      </c>
      <c r="E84" s="111">
        <f>ROUND(AD84/1000,0)</f>
        <v>0</v>
      </c>
      <c r="F84" s="112">
        <f>SUMIF($AB$85:$AB$86,"보조",$AD$85:$AD$86)/1000</f>
        <v>0</v>
      </c>
      <c r="G84" s="112">
        <f>SUMIF($AB$85:$AB$86,"7종",$AD$85:$AD$86)/1000</f>
        <v>0</v>
      </c>
      <c r="H84" s="112">
        <f>SUMIF($AB$85:$AB$86,"4종",$AD$85:$AD$86)/1000</f>
        <v>0</v>
      </c>
      <c r="I84" s="112">
        <f>SUMIF($AB$85:$AB$86,"후원",$AD$85:$AD$86)/1000</f>
        <v>0</v>
      </c>
      <c r="J84" s="112">
        <f>SUMIF($AB$85:$AB$86,"입소",$AD$85:$AD$86)/1000</f>
        <v>0</v>
      </c>
      <c r="K84" s="112">
        <f>SUMIF($AB$85:$AB$86,"전입",$AD$85:$AD$86)/1000</f>
        <v>0</v>
      </c>
      <c r="L84" s="112">
        <f>SUMIF($AB$85:$AB$86,"잡수",$AD$85:$AD$86)/1000</f>
        <v>0</v>
      </c>
      <c r="M84" s="111">
        <f>E84-D84</f>
        <v>0</v>
      </c>
      <c r="N84" s="119">
        <f>IF(D84=0,0,M84/D84)</f>
        <v>0</v>
      </c>
      <c r="O84" s="95" t="s">
        <v>333</v>
      </c>
      <c r="P84" s="91"/>
      <c r="Q84" s="91"/>
      <c r="R84" s="91"/>
      <c r="S84" s="91"/>
      <c r="T84" s="87"/>
      <c r="U84" s="87"/>
      <c r="V84" s="87"/>
      <c r="W84" s="87"/>
      <c r="X84" s="87"/>
      <c r="Y84" s="164" t="s">
        <v>101</v>
      </c>
      <c r="Z84" s="164"/>
      <c r="AA84" s="164"/>
      <c r="AB84" s="164"/>
      <c r="AC84" s="166"/>
      <c r="AD84" s="166">
        <f>SUM(AD85:AD85)</f>
        <v>0</v>
      </c>
      <c r="AE84" s="165" t="s">
        <v>25</v>
      </c>
      <c r="AF84" s="1"/>
    </row>
    <row r="85" spans="1:32" s="11" customFormat="1" ht="21" hidden="1" customHeight="1">
      <c r="A85" s="43"/>
      <c r="B85" s="44"/>
      <c r="C85" s="44"/>
      <c r="D85" s="108"/>
      <c r="E85" s="107"/>
      <c r="F85" s="107"/>
      <c r="G85" s="107"/>
      <c r="H85" s="107"/>
      <c r="I85" s="107"/>
      <c r="J85" s="107"/>
      <c r="K85" s="107"/>
      <c r="L85" s="107"/>
      <c r="M85" s="107"/>
      <c r="N85" s="68"/>
      <c r="O85" s="420" t="s">
        <v>334</v>
      </c>
      <c r="P85" s="338"/>
      <c r="Q85" s="338"/>
      <c r="R85" s="338"/>
      <c r="S85" s="337">
        <v>0</v>
      </c>
      <c r="T85" s="272" t="s">
        <v>187</v>
      </c>
      <c r="U85" s="272" t="s">
        <v>26</v>
      </c>
      <c r="V85" s="337">
        <v>12</v>
      </c>
      <c r="W85" s="338" t="s">
        <v>190</v>
      </c>
      <c r="X85" s="337" t="s">
        <v>27</v>
      </c>
      <c r="Y85" s="337"/>
      <c r="Z85" s="337"/>
      <c r="AA85" s="337"/>
      <c r="AB85" s="419" t="s">
        <v>401</v>
      </c>
      <c r="AC85" s="337"/>
      <c r="AD85" s="337">
        <f>S85*V85</f>
        <v>0</v>
      </c>
      <c r="AE85" s="133" t="s">
        <v>25</v>
      </c>
      <c r="AF85" s="1"/>
    </row>
    <row r="86" spans="1:32" s="11" customFormat="1" ht="21" hidden="1" customHeight="1">
      <c r="A86" s="43"/>
      <c r="B86" s="44"/>
      <c r="C86" s="57"/>
      <c r="D86" s="126"/>
      <c r="E86" s="109"/>
      <c r="F86" s="109"/>
      <c r="G86" s="109"/>
      <c r="H86" s="109"/>
      <c r="I86" s="109"/>
      <c r="J86" s="109"/>
      <c r="K86" s="109"/>
      <c r="L86" s="109"/>
      <c r="M86" s="109"/>
      <c r="N86" s="82"/>
      <c r="O86" s="265"/>
      <c r="P86" s="265"/>
      <c r="Q86" s="265"/>
      <c r="R86" s="265"/>
      <c r="S86" s="360"/>
      <c r="T86" s="364"/>
      <c r="U86" s="360"/>
      <c r="V86" s="495"/>
      <c r="W86" s="496"/>
      <c r="X86" s="360"/>
      <c r="Y86" s="360"/>
      <c r="Z86" s="360"/>
      <c r="AA86" s="360"/>
      <c r="AB86" s="360"/>
      <c r="AC86" s="360"/>
      <c r="AD86" s="360"/>
      <c r="AE86" s="365"/>
      <c r="AF86" s="1"/>
    </row>
    <row r="87" spans="1:32" s="11" customFormat="1" ht="21" customHeight="1">
      <c r="A87" s="43"/>
      <c r="B87" s="44"/>
      <c r="C87" s="34" t="s">
        <v>69</v>
      </c>
      <c r="D87" s="127">
        <v>500</v>
      </c>
      <c r="E87" s="111">
        <f>ROUND(AD87/1000,0)</f>
        <v>0</v>
      </c>
      <c r="F87" s="112">
        <f>SUMIF($AB$88:$AB$91,"보조",$AD$88:$AD$91)/1000</f>
        <v>0</v>
      </c>
      <c r="G87" s="112">
        <f>SUMIF($AB$88:$AB$91,"7종",$AD$88:$AD$91)/1000</f>
        <v>0</v>
      </c>
      <c r="H87" s="112">
        <f>SUMIF($AB$88:$AB$91,"4종",$AD$88:$AD$91)/1000</f>
        <v>0</v>
      </c>
      <c r="I87" s="112">
        <f>SUMIF($AB$88:$AB$91,"후원",$AD$88:$AD$91)/1000</f>
        <v>0</v>
      </c>
      <c r="J87" s="112">
        <f>SUMIF($AB$88:$AB$91,"입소",$AD$88:$AD$91)/1000</f>
        <v>0</v>
      </c>
      <c r="K87" s="112">
        <f>SUMIF($AB$88:$AB$91,"전입",$AD$88:$AD$91)/1000</f>
        <v>0</v>
      </c>
      <c r="L87" s="112">
        <f>SUMIF($AB$88:$AB$91,"잡수",$AD$88:$AD$91)/1000</f>
        <v>0</v>
      </c>
      <c r="M87" s="111">
        <f>E87-D87</f>
        <v>-500</v>
      </c>
      <c r="N87" s="119">
        <f>IF(D87=0,0,M87/D87)</f>
        <v>-1</v>
      </c>
      <c r="O87" s="114" t="s">
        <v>70</v>
      </c>
      <c r="P87" s="91"/>
      <c r="Q87" s="91"/>
      <c r="R87" s="91"/>
      <c r="S87" s="91"/>
      <c r="T87" s="87"/>
      <c r="U87" s="87"/>
      <c r="V87" s="87"/>
      <c r="W87" s="87"/>
      <c r="X87" s="87"/>
      <c r="Y87" s="164" t="s">
        <v>101</v>
      </c>
      <c r="Z87" s="164"/>
      <c r="AA87" s="164"/>
      <c r="AB87" s="164"/>
      <c r="AC87" s="166"/>
      <c r="AD87" s="166">
        <f>SUM(AD89:AD89)</f>
        <v>0</v>
      </c>
      <c r="AE87" s="165" t="s">
        <v>25</v>
      </c>
      <c r="AF87" s="1"/>
    </row>
    <row r="88" spans="1:32" s="11" customFormat="1" ht="20.25" customHeight="1">
      <c r="A88" s="43"/>
      <c r="B88" s="44"/>
      <c r="C88" s="44"/>
      <c r="D88" s="128"/>
      <c r="E88" s="107"/>
      <c r="F88" s="107"/>
      <c r="G88" s="107"/>
      <c r="H88" s="107"/>
      <c r="I88" s="107"/>
      <c r="J88" s="107"/>
      <c r="K88" s="107"/>
      <c r="L88" s="107"/>
      <c r="M88" s="107"/>
      <c r="N88" s="68"/>
      <c r="O88" s="148" t="s">
        <v>72</v>
      </c>
      <c r="P88" s="124"/>
      <c r="Q88" s="124"/>
      <c r="R88" s="124"/>
      <c r="S88" s="115"/>
      <c r="T88" s="123"/>
      <c r="U88" s="123"/>
      <c r="V88" s="123"/>
      <c r="W88" s="123"/>
      <c r="X88" s="123"/>
      <c r="Y88" s="123"/>
      <c r="Z88" s="123"/>
      <c r="AA88" s="123"/>
      <c r="AB88" s="123"/>
      <c r="AC88" s="66"/>
      <c r="AD88" s="66"/>
      <c r="AE88" s="55"/>
      <c r="AF88" s="2"/>
    </row>
    <row r="89" spans="1:32" s="11" customFormat="1" ht="20.25" customHeight="1">
      <c r="A89" s="43"/>
      <c r="B89" s="44"/>
      <c r="C89" s="44"/>
      <c r="D89" s="128"/>
      <c r="E89" s="107"/>
      <c r="F89" s="107"/>
      <c r="G89" s="107"/>
      <c r="H89" s="107"/>
      <c r="I89" s="107"/>
      <c r="J89" s="107"/>
      <c r="K89" s="107"/>
      <c r="L89" s="107"/>
      <c r="M89" s="107"/>
      <c r="N89" s="68"/>
      <c r="O89" s="259"/>
      <c r="P89" s="259"/>
      <c r="Q89" s="259"/>
      <c r="R89" s="259"/>
      <c r="S89" s="258">
        <v>100000</v>
      </c>
      <c r="T89" s="258" t="s">
        <v>151</v>
      </c>
      <c r="U89" s="304" t="s">
        <v>156</v>
      </c>
      <c r="V89" s="258">
        <v>0</v>
      </c>
      <c r="W89" s="258" t="s">
        <v>155</v>
      </c>
      <c r="X89" s="304"/>
      <c r="Y89" s="258"/>
      <c r="Z89" s="258"/>
      <c r="AA89" s="258" t="s">
        <v>152</v>
      </c>
      <c r="AB89" s="258" t="s">
        <v>406</v>
      </c>
      <c r="AC89" s="260"/>
      <c r="AD89" s="132">
        <f>S89*V89</f>
        <v>0</v>
      </c>
      <c r="AE89" s="274" t="s">
        <v>151</v>
      </c>
      <c r="AF89" s="2"/>
    </row>
    <row r="90" spans="1:32" s="11" customFormat="1" ht="20.25" customHeight="1">
      <c r="A90" s="43"/>
      <c r="B90" s="44"/>
      <c r="C90" s="45"/>
      <c r="D90" s="128"/>
      <c r="E90" s="107"/>
      <c r="F90" s="107"/>
      <c r="G90" s="107"/>
      <c r="H90" s="107"/>
      <c r="I90" s="107"/>
      <c r="J90" s="107"/>
      <c r="K90" s="107"/>
      <c r="L90" s="107"/>
      <c r="M90" s="107"/>
      <c r="N90" s="68"/>
      <c r="O90" s="259"/>
      <c r="P90" s="259"/>
      <c r="Q90" s="259"/>
      <c r="R90" s="259"/>
      <c r="S90" s="258"/>
      <c r="T90" s="258"/>
      <c r="U90" s="304"/>
      <c r="V90" s="258"/>
      <c r="W90" s="258"/>
      <c r="X90" s="304"/>
      <c r="Y90" s="258"/>
      <c r="Z90" s="258"/>
      <c r="AA90" s="258"/>
      <c r="AB90" s="258"/>
      <c r="AC90" s="260"/>
      <c r="AD90" s="132"/>
      <c r="AE90" s="274"/>
      <c r="AF90" s="2"/>
    </row>
    <row r="91" spans="1:32" s="11" customFormat="1" ht="21" customHeight="1">
      <c r="A91" s="43"/>
      <c r="B91" s="44"/>
      <c r="C91" s="45"/>
      <c r="D91" s="151"/>
      <c r="E91" s="107"/>
      <c r="F91" s="107"/>
      <c r="G91" s="107"/>
      <c r="H91" s="107"/>
      <c r="I91" s="107"/>
      <c r="J91" s="107"/>
      <c r="K91" s="107"/>
      <c r="L91" s="107"/>
      <c r="M91" s="107"/>
      <c r="N91" s="82"/>
      <c r="O91" s="146"/>
      <c r="P91" s="79"/>
      <c r="Q91" s="79"/>
      <c r="R91" s="79"/>
      <c r="S91" s="78"/>
      <c r="T91" s="79"/>
      <c r="U91" s="78"/>
      <c r="V91" s="129"/>
      <c r="W91" s="129"/>
      <c r="X91" s="78"/>
      <c r="Y91" s="78"/>
      <c r="Z91" s="78"/>
      <c r="AA91" s="78"/>
      <c r="AB91" s="78"/>
      <c r="AC91" s="78"/>
      <c r="AD91" s="78"/>
      <c r="AE91" s="71"/>
      <c r="AF91" s="2"/>
    </row>
    <row r="92" spans="1:32" s="11" customFormat="1" ht="21" customHeight="1">
      <c r="A92" s="110" t="s">
        <v>46</v>
      </c>
      <c r="B92" s="515" t="s">
        <v>20</v>
      </c>
      <c r="C92" s="515"/>
      <c r="D92" s="178">
        <f>D93</f>
        <v>1000</v>
      </c>
      <c r="E92" s="178">
        <f>E93</f>
        <v>4700</v>
      </c>
      <c r="F92" s="178">
        <f t="shared" ref="F92:L92" si="7">F93</f>
        <v>0</v>
      </c>
      <c r="G92" s="178">
        <f t="shared" si="7"/>
        <v>0</v>
      </c>
      <c r="H92" s="178">
        <f t="shared" si="7"/>
        <v>0</v>
      </c>
      <c r="I92" s="178">
        <f t="shared" si="7"/>
        <v>4700</v>
      </c>
      <c r="J92" s="178">
        <f t="shared" si="7"/>
        <v>0</v>
      </c>
      <c r="K92" s="178">
        <f t="shared" si="7"/>
        <v>0</v>
      </c>
      <c r="L92" s="178">
        <f t="shared" si="7"/>
        <v>0</v>
      </c>
      <c r="M92" s="178">
        <f>E92-D92</f>
        <v>3700</v>
      </c>
      <c r="N92" s="158">
        <f>IF(D92=0,0,M92/D92)</f>
        <v>3.7</v>
      </c>
      <c r="O92" s="169" t="s">
        <v>103</v>
      </c>
      <c r="P92" s="30"/>
      <c r="Q92" s="30"/>
      <c r="R92" s="30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>
        <f>AD93</f>
        <v>4700000</v>
      </c>
      <c r="AE92" s="32" t="s">
        <v>25</v>
      </c>
      <c r="AF92" s="2"/>
    </row>
    <row r="93" spans="1:32" s="11" customFormat="1" ht="21" customHeight="1">
      <c r="A93" s="177" t="s">
        <v>109</v>
      </c>
      <c r="B93" s="44" t="s">
        <v>17</v>
      </c>
      <c r="C93" s="44" t="s">
        <v>104</v>
      </c>
      <c r="D93" s="107">
        <f>SUM(D94,D97,D100)</f>
        <v>1000</v>
      </c>
      <c r="E93" s="107">
        <f>SUM(E94,E97,E100)</f>
        <v>4700</v>
      </c>
      <c r="F93" s="107">
        <f>SUM(F94,F97,F100)</f>
        <v>0</v>
      </c>
      <c r="G93" s="107">
        <f>SUM(G94,G97,G100)</f>
        <v>0</v>
      </c>
      <c r="H93" s="107">
        <f>SUM(H94,H97,H100)</f>
        <v>0</v>
      </c>
      <c r="I93" s="107">
        <f>SUM(I94,I97,I100)</f>
        <v>4700</v>
      </c>
      <c r="J93" s="107">
        <f>SUM(J94,J97,J100)</f>
        <v>0</v>
      </c>
      <c r="K93" s="107">
        <f>SUM(K94,K97,K100)</f>
        <v>0</v>
      </c>
      <c r="L93" s="107">
        <f>SUM(L94,L97,L100)</f>
        <v>0</v>
      </c>
      <c r="M93" s="107">
        <f>E93-D93</f>
        <v>3700</v>
      </c>
      <c r="N93" s="68">
        <f>IF(D93=0,0,M93/D93)</f>
        <v>3.7</v>
      </c>
      <c r="O93" s="173" t="s">
        <v>105</v>
      </c>
      <c r="P93" s="91"/>
      <c r="Q93" s="91"/>
      <c r="R93" s="91"/>
      <c r="S93" s="91"/>
      <c r="T93" s="87"/>
      <c r="U93" s="87"/>
      <c r="V93" s="87"/>
      <c r="W93" s="87"/>
      <c r="X93" s="87"/>
      <c r="Y93" s="87"/>
      <c r="Z93" s="87"/>
      <c r="AA93" s="87"/>
      <c r="AB93" s="87"/>
      <c r="AC93" s="92"/>
      <c r="AD93" s="92">
        <f>SUM(AD94,AD97,AD100)</f>
        <v>4700000</v>
      </c>
      <c r="AE93" s="93" t="s">
        <v>25</v>
      </c>
      <c r="AF93" s="1"/>
    </row>
    <row r="94" spans="1:32" s="11" customFormat="1" ht="21" customHeight="1">
      <c r="A94" s="43"/>
      <c r="B94" s="44"/>
      <c r="C94" s="34" t="s">
        <v>105</v>
      </c>
      <c r="D94" s="175">
        <v>0</v>
      </c>
      <c r="E94" s="175">
        <f>ROUND(AD94/1000,0)</f>
        <v>3500</v>
      </c>
      <c r="F94" s="112">
        <f>SUMIF($AB$95:$AB$96,"보조",$AD$95:$AD$96)/1000</f>
        <v>0</v>
      </c>
      <c r="G94" s="112">
        <f>SUMIF($AB$95:$AB$96,"7종",$AD$95:$AD$96)/1000</f>
        <v>0</v>
      </c>
      <c r="H94" s="112">
        <f>SUMIF($AB$95:$AB$96,"4종",$AD$95:$AD$96)/1000</f>
        <v>0</v>
      </c>
      <c r="I94" s="112">
        <f>SUMIF($AB$95:$AB$96,"후원",$AD$95:$AD$96)/1000</f>
        <v>3500</v>
      </c>
      <c r="J94" s="112">
        <f>SUMIF($AB$95:$AB$96,"입소",$AD$95:$AD$96)/1000</f>
        <v>0</v>
      </c>
      <c r="K94" s="112">
        <f>SUMIF($AB$95:$AB$96,"전입",$AD$95:$AD$96)/1000</f>
        <v>0</v>
      </c>
      <c r="L94" s="112">
        <f>SUMIF($AB$95:$AB$96,"잡수",$AD$95:$AD$96)/1000</f>
        <v>0</v>
      </c>
      <c r="M94" s="175">
        <f>E94-D94</f>
        <v>3500</v>
      </c>
      <c r="N94" s="176">
        <f>IF(D94=0,0,M94/D94)</f>
        <v>0</v>
      </c>
      <c r="O94" s="95" t="s">
        <v>47</v>
      </c>
      <c r="P94" s="173"/>
      <c r="Q94" s="173"/>
      <c r="R94" s="173"/>
      <c r="S94" s="173"/>
      <c r="T94" s="172"/>
      <c r="U94" s="172"/>
      <c r="V94" s="172"/>
      <c r="W94" s="172"/>
      <c r="X94" s="172"/>
      <c r="Y94" s="164" t="s">
        <v>101</v>
      </c>
      <c r="Z94" s="164"/>
      <c r="AA94" s="164"/>
      <c r="AB94" s="164"/>
      <c r="AC94" s="166"/>
      <c r="AD94" s="166">
        <f>SUM(AD95:AD95)</f>
        <v>3500000</v>
      </c>
      <c r="AE94" s="165" t="s">
        <v>25</v>
      </c>
      <c r="AF94" s="1"/>
    </row>
    <row r="95" spans="1:32" s="11" customFormat="1" ht="21" customHeight="1">
      <c r="A95" s="43"/>
      <c r="B95" s="44"/>
      <c r="C95" s="44"/>
      <c r="D95" s="108"/>
      <c r="E95" s="107"/>
      <c r="F95" s="107"/>
      <c r="G95" s="107"/>
      <c r="H95" s="107"/>
      <c r="I95" s="107"/>
      <c r="J95" s="107"/>
      <c r="K95" s="107"/>
      <c r="L95" s="107"/>
      <c r="M95" s="107"/>
      <c r="N95" s="68"/>
      <c r="O95" s="384" t="s">
        <v>395</v>
      </c>
      <c r="P95" s="384"/>
      <c r="Q95" s="384"/>
      <c r="R95" s="384"/>
      <c r="S95" s="384"/>
      <c r="T95" s="384"/>
      <c r="U95" s="384"/>
      <c r="V95" s="384"/>
      <c r="W95" s="384"/>
      <c r="X95" s="384"/>
      <c r="Y95" s="384"/>
      <c r="Z95" s="384"/>
      <c r="AA95" s="384"/>
      <c r="AB95" s="384" t="s">
        <v>401</v>
      </c>
      <c r="AC95" s="384"/>
      <c r="AD95" s="339">
        <v>3500000</v>
      </c>
      <c r="AE95" s="385" t="s">
        <v>290</v>
      </c>
      <c r="AF95" s="2"/>
    </row>
    <row r="96" spans="1:32" s="11" customFormat="1" ht="21" customHeight="1">
      <c r="A96" s="43"/>
      <c r="B96" s="44"/>
      <c r="C96" s="44"/>
      <c r="D96" s="151"/>
      <c r="E96" s="107"/>
      <c r="F96" s="107"/>
      <c r="G96" s="107"/>
      <c r="H96" s="107"/>
      <c r="I96" s="107"/>
      <c r="J96" s="107"/>
      <c r="K96" s="107"/>
      <c r="L96" s="107"/>
      <c r="M96" s="107"/>
      <c r="N96" s="68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30"/>
      <c r="AE96" s="122"/>
      <c r="AF96" s="2"/>
    </row>
    <row r="97" spans="1:32" s="11" customFormat="1" ht="21" customHeight="1">
      <c r="A97" s="43"/>
      <c r="B97" s="44"/>
      <c r="C97" s="34" t="s">
        <v>18</v>
      </c>
      <c r="D97" s="153">
        <v>0</v>
      </c>
      <c r="E97" s="111">
        <f>ROUND(AD97/1000,0)</f>
        <v>1200</v>
      </c>
      <c r="F97" s="112">
        <f>SUMIF($AB$98:$AB$99,"보조",$AD$98:$AD$99)/1000</f>
        <v>0</v>
      </c>
      <c r="G97" s="112">
        <f>SUMIF($AB$98:$AB$99,"7종",$AD$98:$AD$99)/1000</f>
        <v>0</v>
      </c>
      <c r="H97" s="112">
        <f>SUMIF($AB$98:$AB$99,"4종",$AD$98:$AD$99)/1000</f>
        <v>0</v>
      </c>
      <c r="I97" s="112">
        <f>SUMIF($AB$98:$AB$99,"후원",$AD$98:$AD$99)/1000</f>
        <v>1200</v>
      </c>
      <c r="J97" s="112">
        <f>SUMIF($AB$98:$AB$99,"입소",$AD$98:$AD$99)/1000</f>
        <v>0</v>
      </c>
      <c r="K97" s="112">
        <f>SUMIF($AB$98:$AB$99,"전입",$AD$98:$AD$99)/1000</f>
        <v>0</v>
      </c>
      <c r="L97" s="112">
        <f>SUMIF($AB$98:$AB$99,"잡수",$AD$98:$AD$99)/1000</f>
        <v>0</v>
      </c>
      <c r="M97" s="111">
        <f>E97-D97</f>
        <v>1200</v>
      </c>
      <c r="N97" s="119">
        <f>IF(D97=0,0,M97/D97)</f>
        <v>0</v>
      </c>
      <c r="O97" s="95" t="s">
        <v>48</v>
      </c>
      <c r="P97" s="91"/>
      <c r="Q97" s="91"/>
      <c r="R97" s="91"/>
      <c r="S97" s="91"/>
      <c r="T97" s="87"/>
      <c r="U97" s="87"/>
      <c r="V97" s="87"/>
      <c r="W97" s="87"/>
      <c r="X97" s="87"/>
      <c r="Y97" s="164" t="s">
        <v>101</v>
      </c>
      <c r="Z97" s="164"/>
      <c r="AA97" s="164"/>
      <c r="AB97" s="164"/>
      <c r="AC97" s="166"/>
      <c r="AD97" s="166">
        <f>SUM(AD98:AD98)</f>
        <v>1200000</v>
      </c>
      <c r="AE97" s="165" t="s">
        <v>25</v>
      </c>
      <c r="AF97" s="1"/>
    </row>
    <row r="98" spans="1:32" s="11" customFormat="1" ht="21" customHeight="1">
      <c r="A98" s="43"/>
      <c r="B98" s="44"/>
      <c r="C98" s="44"/>
      <c r="D98" s="108"/>
      <c r="E98" s="107"/>
      <c r="F98" s="107"/>
      <c r="G98" s="107"/>
      <c r="H98" s="107"/>
      <c r="I98" s="107"/>
      <c r="J98" s="107"/>
      <c r="K98" s="107"/>
      <c r="L98" s="107"/>
      <c r="M98" s="107"/>
      <c r="N98" s="68"/>
      <c r="O98" s="396" t="s">
        <v>279</v>
      </c>
      <c r="P98" s="396"/>
      <c r="Q98" s="396"/>
      <c r="R98" s="396"/>
      <c r="S98" s="395">
        <v>1200000</v>
      </c>
      <c r="T98" s="272" t="s">
        <v>55</v>
      </c>
      <c r="U98" s="272" t="s">
        <v>26</v>
      </c>
      <c r="V98" s="395">
        <v>1</v>
      </c>
      <c r="W98" s="396" t="s">
        <v>113</v>
      </c>
      <c r="X98" s="395" t="s">
        <v>27</v>
      </c>
      <c r="Y98" s="395"/>
      <c r="Z98" s="395"/>
      <c r="AA98" s="395"/>
      <c r="AB98" s="395" t="s">
        <v>110</v>
      </c>
      <c r="AC98" s="395"/>
      <c r="AD98" s="395">
        <f>S98*V98</f>
        <v>1200000</v>
      </c>
      <c r="AE98" s="133" t="s">
        <v>25</v>
      </c>
      <c r="AF98" s="2"/>
    </row>
    <row r="99" spans="1:32" s="11" customFormat="1" ht="21" customHeight="1">
      <c r="A99" s="43"/>
      <c r="B99" s="44"/>
      <c r="C99" s="44"/>
      <c r="D99" s="108"/>
      <c r="E99" s="107"/>
      <c r="F99" s="107"/>
      <c r="G99" s="107"/>
      <c r="H99" s="107"/>
      <c r="I99" s="107"/>
      <c r="J99" s="107"/>
      <c r="K99" s="107"/>
      <c r="L99" s="107"/>
      <c r="M99" s="107"/>
      <c r="N99" s="68"/>
      <c r="O99" s="148"/>
      <c r="P99" s="48"/>
      <c r="Q99" s="48"/>
      <c r="R99" s="48"/>
      <c r="S99" s="49"/>
      <c r="T99" s="115"/>
      <c r="U99" s="53"/>
      <c r="V99" s="66"/>
      <c r="W99" s="66"/>
      <c r="X99" s="49"/>
      <c r="Y99" s="49"/>
      <c r="Z99" s="49"/>
      <c r="AA99" s="49"/>
      <c r="AB99" s="49"/>
      <c r="AC99" s="49"/>
      <c r="AD99" s="49"/>
      <c r="AE99" s="55"/>
      <c r="AF99" s="2"/>
    </row>
    <row r="100" spans="1:32" s="11" customFormat="1" ht="21" customHeight="1">
      <c r="A100" s="43"/>
      <c r="B100" s="44"/>
      <c r="C100" s="34" t="s">
        <v>49</v>
      </c>
      <c r="D100" s="153">
        <v>1000</v>
      </c>
      <c r="E100" s="111">
        <f>ROUND(AD100/1000,0)</f>
        <v>0</v>
      </c>
      <c r="F100" s="112">
        <f>SUMIF($AB$101:$AB$102,"보조",$AD$101:$AD$102)/1000</f>
        <v>0</v>
      </c>
      <c r="G100" s="112">
        <f>SUMIF($AB$101:$AB$102,"7종",$AD$101:$AD$102)/1000</f>
        <v>0</v>
      </c>
      <c r="H100" s="112">
        <f>SUMIF($AB$101:$AB$102,"4종",$AD$101:$AD$102)/1000</f>
        <v>0</v>
      </c>
      <c r="I100" s="112">
        <f>SUMIF($AB$101:$AB$102,"후원",$AD$101:$AD$102)/1000</f>
        <v>0</v>
      </c>
      <c r="J100" s="112">
        <f>SUMIF($AB$101:$AB$102,"입소",$AD$101:$AD$102)/1000</f>
        <v>0</v>
      </c>
      <c r="K100" s="112">
        <f>SUMIF($AB$101:$AB$102,"전입",$AD$101:$AD$102)/1000</f>
        <v>0</v>
      </c>
      <c r="L100" s="112">
        <f>SUMIF($AB$101:$AB$102,"잡수",$AD$101:$AD$102)/1000</f>
        <v>0</v>
      </c>
      <c r="M100" s="111">
        <f>E100-D100</f>
        <v>-1000</v>
      </c>
      <c r="N100" s="119">
        <f>IF(D100=0,0,M100/D100)</f>
        <v>-1</v>
      </c>
      <c r="O100" s="95" t="s">
        <v>50</v>
      </c>
      <c r="P100" s="91"/>
      <c r="Q100" s="91"/>
      <c r="R100" s="91"/>
      <c r="S100" s="91"/>
      <c r="T100" s="87"/>
      <c r="U100" s="87"/>
      <c r="V100" s="87"/>
      <c r="W100" s="87"/>
      <c r="X100" s="87"/>
      <c r="Y100" s="164" t="s">
        <v>101</v>
      </c>
      <c r="Z100" s="164"/>
      <c r="AA100" s="164"/>
      <c r="AB100" s="164"/>
      <c r="AC100" s="166"/>
      <c r="AD100" s="166">
        <f>SUM(AD101:AD101)</f>
        <v>0</v>
      </c>
      <c r="AE100" s="165" t="s">
        <v>25</v>
      </c>
      <c r="AF100" s="1"/>
    </row>
    <row r="101" spans="1:32" s="1" customFormat="1" ht="21" customHeight="1">
      <c r="A101" s="43"/>
      <c r="B101" s="44"/>
      <c r="C101" s="44" t="s">
        <v>112</v>
      </c>
      <c r="D101" s="151"/>
      <c r="E101" s="107"/>
      <c r="F101" s="107"/>
      <c r="G101" s="107"/>
      <c r="H101" s="107"/>
      <c r="I101" s="107"/>
      <c r="J101" s="107"/>
      <c r="K101" s="107"/>
      <c r="L101" s="107"/>
      <c r="M101" s="107"/>
      <c r="N101" s="68"/>
      <c r="O101" s="420" t="s">
        <v>409</v>
      </c>
      <c r="P101" s="338"/>
      <c r="Q101" s="338"/>
      <c r="R101" s="338"/>
      <c r="S101" s="337">
        <v>100000</v>
      </c>
      <c r="T101" s="272" t="s">
        <v>187</v>
      </c>
      <c r="U101" s="272" t="s">
        <v>26</v>
      </c>
      <c r="V101" s="337">
        <v>0</v>
      </c>
      <c r="W101" s="338" t="s">
        <v>190</v>
      </c>
      <c r="X101" s="337" t="s">
        <v>27</v>
      </c>
      <c r="Y101" s="337"/>
      <c r="Z101" s="337"/>
      <c r="AA101" s="337"/>
      <c r="AB101" s="419" t="s">
        <v>401</v>
      </c>
      <c r="AC101" s="337"/>
      <c r="AD101" s="337">
        <f>S101*V101</f>
        <v>0</v>
      </c>
      <c r="AE101" s="133" t="s">
        <v>25</v>
      </c>
      <c r="AF101" s="2"/>
    </row>
    <row r="102" spans="1:32" s="1" customFormat="1" ht="21" customHeight="1">
      <c r="A102" s="43"/>
      <c r="B102" s="44"/>
      <c r="C102" s="44"/>
      <c r="D102" s="151"/>
      <c r="E102" s="107"/>
      <c r="F102" s="107"/>
      <c r="G102" s="107"/>
      <c r="H102" s="107"/>
      <c r="I102" s="107"/>
      <c r="J102" s="107"/>
      <c r="K102" s="107"/>
      <c r="L102" s="107"/>
      <c r="M102" s="107"/>
      <c r="N102" s="68"/>
      <c r="O102" s="148"/>
      <c r="P102" s="48"/>
      <c r="Q102" s="48"/>
      <c r="R102" s="48"/>
      <c r="S102" s="49"/>
      <c r="T102" s="53"/>
      <c r="U102" s="53"/>
      <c r="V102" s="49"/>
      <c r="W102" s="48"/>
      <c r="X102" s="49"/>
      <c r="Y102" s="49"/>
      <c r="Z102" s="49"/>
      <c r="AA102" s="49"/>
      <c r="AB102" s="123"/>
      <c r="AC102" s="49"/>
      <c r="AD102" s="49"/>
      <c r="AE102" s="55"/>
      <c r="AF102" s="2"/>
    </row>
    <row r="103" spans="1:32" s="11" customFormat="1" ht="21" hidden="1" customHeight="1">
      <c r="A103" s="179" t="s">
        <v>19</v>
      </c>
      <c r="B103" s="513" t="s">
        <v>20</v>
      </c>
      <c r="C103" s="514"/>
      <c r="D103" s="180">
        <f>SUM(D104)</f>
        <v>0</v>
      </c>
      <c r="E103" s="180">
        <f t="shared" ref="E103:N103" si="8">SUM(E104)</f>
        <v>0</v>
      </c>
      <c r="F103" s="180">
        <f t="shared" si="8"/>
        <v>0</v>
      </c>
      <c r="G103" s="180">
        <f t="shared" si="8"/>
        <v>0</v>
      </c>
      <c r="H103" s="180">
        <f t="shared" si="8"/>
        <v>0</v>
      </c>
      <c r="I103" s="180">
        <f t="shared" si="8"/>
        <v>0</v>
      </c>
      <c r="J103" s="180">
        <f t="shared" si="8"/>
        <v>0</v>
      </c>
      <c r="K103" s="180">
        <f t="shared" si="8"/>
        <v>0</v>
      </c>
      <c r="L103" s="180">
        <f t="shared" si="8"/>
        <v>0</v>
      </c>
      <c r="M103" s="180">
        <f t="shared" si="8"/>
        <v>0</v>
      </c>
      <c r="N103" s="180">
        <f t="shared" si="8"/>
        <v>0</v>
      </c>
      <c r="O103" s="173" t="s">
        <v>107</v>
      </c>
      <c r="P103" s="91"/>
      <c r="Q103" s="91"/>
      <c r="R103" s="91"/>
      <c r="S103" s="91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>
        <f>SUM(AD104)</f>
        <v>0</v>
      </c>
      <c r="AE103" s="93" t="s">
        <v>25</v>
      </c>
      <c r="AF103" s="13"/>
    </row>
    <row r="104" spans="1:32" s="11" customFormat="1" ht="21" hidden="1" customHeight="1">
      <c r="A104" s="44"/>
      <c r="B104" s="34" t="s">
        <v>335</v>
      </c>
      <c r="C104" s="34" t="s">
        <v>108</v>
      </c>
      <c r="D104" s="111">
        <f>SUM(D105,D109)</f>
        <v>0</v>
      </c>
      <c r="E104" s="111">
        <f t="shared" ref="E104:N104" si="9">SUM(E105,E109)</f>
        <v>0</v>
      </c>
      <c r="F104" s="111">
        <f t="shared" si="9"/>
        <v>0</v>
      </c>
      <c r="G104" s="111">
        <f t="shared" si="9"/>
        <v>0</v>
      </c>
      <c r="H104" s="111">
        <f t="shared" si="9"/>
        <v>0</v>
      </c>
      <c r="I104" s="111">
        <f t="shared" si="9"/>
        <v>0</v>
      </c>
      <c r="J104" s="111">
        <f t="shared" si="9"/>
        <v>0</v>
      </c>
      <c r="K104" s="111">
        <f t="shared" si="9"/>
        <v>0</v>
      </c>
      <c r="L104" s="111">
        <f t="shared" si="9"/>
        <v>0</v>
      </c>
      <c r="M104" s="111">
        <f t="shared" si="9"/>
        <v>0</v>
      </c>
      <c r="N104" s="111">
        <f t="shared" si="9"/>
        <v>0</v>
      </c>
      <c r="O104" s="91"/>
      <c r="P104" s="91"/>
      <c r="Q104" s="91"/>
      <c r="R104" s="91"/>
      <c r="S104" s="91"/>
      <c r="T104" s="87"/>
      <c r="U104" s="87"/>
      <c r="V104" s="87"/>
      <c r="W104" s="87"/>
      <c r="X104" s="87"/>
      <c r="Y104" s="87" t="s">
        <v>28</v>
      </c>
      <c r="Z104" s="87"/>
      <c r="AA104" s="87"/>
      <c r="AB104" s="87"/>
      <c r="AC104" s="92"/>
      <c r="AD104" s="92">
        <f>SUM(AD105,AD109)</f>
        <v>0</v>
      </c>
      <c r="AE104" s="93" t="s">
        <v>25</v>
      </c>
      <c r="AF104" s="1"/>
    </row>
    <row r="105" spans="1:32" s="11" customFormat="1" ht="21" hidden="1" customHeight="1">
      <c r="A105" s="44"/>
      <c r="B105" s="44" t="s">
        <v>336</v>
      </c>
      <c r="C105" s="34" t="s">
        <v>337</v>
      </c>
      <c r="D105" s="153">
        <v>0</v>
      </c>
      <c r="E105" s="111">
        <f>AD105/1000</f>
        <v>0</v>
      </c>
      <c r="F105" s="112">
        <f>SUMIF($AB$106:$AB$108,"보조",$AD$106:$AD$108)/1000</f>
        <v>0</v>
      </c>
      <c r="G105" s="112">
        <f>SUMIF($AB$106:$AB$108,"7종",$AD$106:$AD$108)/1000</f>
        <v>0</v>
      </c>
      <c r="H105" s="112">
        <f>SUMIF($AB$106:$AB$108,"4종",$AD$106:$AD$108)/1000</f>
        <v>0</v>
      </c>
      <c r="I105" s="112">
        <f>SUMIF($AB$106:$AB$108,"후원",$AD$106:$AD$108)/1000</f>
        <v>0</v>
      </c>
      <c r="J105" s="112">
        <f>SUMIF($AB$106:$AB$108,"입소",$AD$106:$AD$108)/1000</f>
        <v>0</v>
      </c>
      <c r="K105" s="112">
        <f>SUMIF($AB$106:$AB$108,"전입",$AD$106:$AD$108)/1000</f>
        <v>0</v>
      </c>
      <c r="L105" s="112">
        <f>SUMIF($AB$106:$AB$108,"잡수",$AD$106:$AD$108)/1000</f>
        <v>0</v>
      </c>
      <c r="M105" s="111">
        <f>E105-D105</f>
        <v>0</v>
      </c>
      <c r="N105" s="119">
        <f>IF(D105=0,0,M105/D105)</f>
        <v>0</v>
      </c>
      <c r="O105" s="95" t="s">
        <v>398</v>
      </c>
      <c r="P105" s="173"/>
      <c r="Q105" s="173"/>
      <c r="R105" s="173"/>
      <c r="S105" s="173"/>
      <c r="T105" s="172"/>
      <c r="U105" s="172"/>
      <c r="V105" s="172"/>
      <c r="W105" s="172"/>
      <c r="X105" s="172"/>
      <c r="Y105" s="164" t="s">
        <v>101</v>
      </c>
      <c r="Z105" s="164"/>
      <c r="AA105" s="164"/>
      <c r="AB105" s="164"/>
      <c r="AC105" s="166"/>
      <c r="AD105" s="166">
        <f>SUM(AD106:AD107)</f>
        <v>0</v>
      </c>
      <c r="AE105" s="165" t="s">
        <v>25</v>
      </c>
      <c r="AF105" s="1"/>
    </row>
    <row r="106" spans="1:32" s="11" customFormat="1" ht="21" hidden="1" customHeight="1">
      <c r="A106" s="44"/>
      <c r="B106" s="44"/>
      <c r="C106" s="44"/>
      <c r="D106" s="108"/>
      <c r="E106" s="107"/>
      <c r="F106" s="107"/>
      <c r="G106" s="107"/>
      <c r="H106" s="107"/>
      <c r="I106" s="107"/>
      <c r="J106" s="107"/>
      <c r="K106" s="107"/>
      <c r="L106" s="107"/>
      <c r="M106" s="107"/>
      <c r="N106" s="68"/>
      <c r="O106" s="420" t="s">
        <v>397</v>
      </c>
      <c r="P106" s="338"/>
      <c r="Q106" s="337"/>
      <c r="R106" s="337"/>
      <c r="S106" s="337">
        <v>0</v>
      </c>
      <c r="T106" s="337" t="s">
        <v>187</v>
      </c>
      <c r="U106" s="272" t="s">
        <v>188</v>
      </c>
      <c r="V106" s="337">
        <v>12</v>
      </c>
      <c r="W106" s="337" t="s">
        <v>190</v>
      </c>
      <c r="X106" s="272" t="s">
        <v>188</v>
      </c>
      <c r="Y106" s="337">
        <v>23</v>
      </c>
      <c r="Z106" s="337" t="s">
        <v>189</v>
      </c>
      <c r="AA106" s="267" t="s">
        <v>191</v>
      </c>
      <c r="AB106" s="419" t="s">
        <v>401</v>
      </c>
      <c r="AC106" s="132"/>
      <c r="AD106" s="132">
        <f>ROUNDUP(S106*V106*Y106,-3)</f>
        <v>0</v>
      </c>
      <c r="AE106" s="133" t="s">
        <v>25</v>
      </c>
      <c r="AF106" s="2"/>
    </row>
    <row r="107" spans="1:32" s="11" customFormat="1" ht="21" hidden="1" customHeight="1">
      <c r="A107" s="44"/>
      <c r="B107" s="44"/>
      <c r="C107" s="44"/>
      <c r="D107" s="108"/>
      <c r="E107" s="107"/>
      <c r="F107" s="107"/>
      <c r="G107" s="107"/>
      <c r="H107" s="107"/>
      <c r="I107" s="107"/>
      <c r="J107" s="107"/>
      <c r="K107" s="107"/>
      <c r="L107" s="107"/>
      <c r="M107" s="107"/>
      <c r="N107" s="68"/>
      <c r="O107" s="420" t="s">
        <v>399</v>
      </c>
      <c r="P107" s="338"/>
      <c r="Q107" s="338"/>
      <c r="R107" s="338"/>
      <c r="S107" s="337"/>
      <c r="T107" s="337"/>
      <c r="U107" s="272"/>
      <c r="V107" s="337"/>
      <c r="W107" s="337"/>
      <c r="X107" s="272"/>
      <c r="Y107" s="337"/>
      <c r="Z107" s="337"/>
      <c r="AA107" s="267"/>
      <c r="AB107" s="419" t="s">
        <v>401</v>
      </c>
      <c r="AC107" s="132"/>
      <c r="AD107" s="132">
        <v>0</v>
      </c>
      <c r="AE107" s="133" t="s">
        <v>25</v>
      </c>
      <c r="AF107" s="2"/>
    </row>
    <row r="108" spans="1:32" s="11" customFormat="1" ht="21" hidden="1" customHeight="1">
      <c r="A108" s="44"/>
      <c r="B108" s="44"/>
      <c r="C108" s="57"/>
      <c r="D108" s="152"/>
      <c r="E108" s="109"/>
      <c r="F108" s="109"/>
      <c r="G108" s="109"/>
      <c r="H108" s="109"/>
      <c r="I108" s="109"/>
      <c r="J108" s="109"/>
      <c r="K108" s="109"/>
      <c r="L108" s="109"/>
      <c r="M108" s="109"/>
      <c r="N108" s="82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30"/>
      <c r="AE108" s="122"/>
      <c r="AF108" s="2"/>
    </row>
    <row r="109" spans="1:32" s="11" customFormat="1" ht="21" hidden="1" customHeight="1">
      <c r="A109" s="44"/>
      <c r="B109" s="44"/>
      <c r="C109" s="34" t="s">
        <v>396</v>
      </c>
      <c r="D109" s="151">
        <v>0</v>
      </c>
      <c r="E109" s="107">
        <f>ROUND(AD109/1000,0)</f>
        <v>0</v>
      </c>
      <c r="F109" s="112">
        <f>SUMIF($AB$110:$AB$112,"보조",$AD$110:$AD$112)/1000</f>
        <v>0</v>
      </c>
      <c r="G109" s="112">
        <f>SUMIF($AB$110:$AB$112,"7종",$AD$110:$AD$112)/1000</f>
        <v>0</v>
      </c>
      <c r="H109" s="112">
        <f>SUMIF($AB$110:$AB$112,"4종",$AD$110:$AD$112)/1000</f>
        <v>0</v>
      </c>
      <c r="I109" s="112">
        <f>SUMIF($AB$110:$AB$112,"후원",$AD$110:$AD$112)/1000</f>
        <v>0</v>
      </c>
      <c r="J109" s="112">
        <f>SUMIF($AB$110:$AB$112,"입소",$AD$110:$AD$112)/1000</f>
        <v>0</v>
      </c>
      <c r="K109" s="112">
        <f>SUMIF($AB$110:$AB$112,"전입",$AD$110:$AD$112)/1000</f>
        <v>0</v>
      </c>
      <c r="L109" s="112">
        <f>SUMIF($AB$110:$AB$112,"잡수",$AD$110:$AD$112)/1000</f>
        <v>0</v>
      </c>
      <c r="M109" s="107">
        <f>E109-D109</f>
        <v>0</v>
      </c>
      <c r="N109" s="68">
        <f>IF(D109=0,0,M109/D109)</f>
        <v>0</v>
      </c>
      <c r="O109" s="95" t="s">
        <v>398</v>
      </c>
      <c r="P109" s="91"/>
      <c r="Q109" s="91"/>
      <c r="R109" s="91"/>
      <c r="S109" s="91"/>
      <c r="T109" s="87"/>
      <c r="U109" s="87"/>
      <c r="V109" s="87"/>
      <c r="W109" s="87"/>
      <c r="X109" s="87"/>
      <c r="Y109" s="164" t="s">
        <v>101</v>
      </c>
      <c r="Z109" s="164"/>
      <c r="AA109" s="164"/>
      <c r="AB109" s="164"/>
      <c r="AC109" s="166"/>
      <c r="AD109" s="166">
        <f>SUM(AD110:AD112)</f>
        <v>0</v>
      </c>
      <c r="AE109" s="165" t="s">
        <v>25</v>
      </c>
      <c r="AF109" s="1"/>
    </row>
    <row r="110" spans="1:32" s="11" customFormat="1" ht="21" hidden="1" customHeight="1">
      <c r="A110" s="44"/>
      <c r="B110" s="44"/>
      <c r="C110" s="44"/>
      <c r="D110" s="151"/>
      <c r="E110" s="107"/>
      <c r="F110" s="107"/>
      <c r="G110" s="107"/>
      <c r="H110" s="107"/>
      <c r="I110" s="107"/>
      <c r="J110" s="107"/>
      <c r="K110" s="107"/>
      <c r="L110" s="107"/>
      <c r="M110" s="107"/>
      <c r="N110" s="68"/>
      <c r="O110" s="420" t="s">
        <v>397</v>
      </c>
      <c r="P110" s="338"/>
      <c r="Q110" s="338"/>
      <c r="R110" s="338"/>
      <c r="S110" s="337"/>
      <c r="T110" s="272"/>
      <c r="U110" s="272"/>
      <c r="V110" s="337"/>
      <c r="W110" s="337"/>
      <c r="X110" s="337"/>
      <c r="Y110" s="337"/>
      <c r="Z110" s="337"/>
      <c r="AA110" s="337"/>
      <c r="AB110" s="419" t="s">
        <v>401</v>
      </c>
      <c r="AC110" s="337"/>
      <c r="AD110" s="337">
        <v>0</v>
      </c>
      <c r="AE110" s="133" t="s">
        <v>183</v>
      </c>
      <c r="AF110" s="2"/>
    </row>
    <row r="111" spans="1:32" s="11" customFormat="1" ht="21" hidden="1" customHeight="1">
      <c r="A111" s="44"/>
      <c r="B111" s="44"/>
      <c r="C111" s="44"/>
      <c r="D111" s="151"/>
      <c r="E111" s="107"/>
      <c r="F111" s="107"/>
      <c r="G111" s="107"/>
      <c r="H111" s="107"/>
      <c r="I111" s="107"/>
      <c r="J111" s="107"/>
      <c r="K111" s="107"/>
      <c r="L111" s="107"/>
      <c r="M111" s="107"/>
      <c r="N111" s="68"/>
      <c r="O111" s="420" t="s">
        <v>399</v>
      </c>
      <c r="P111" s="338"/>
      <c r="Q111" s="338"/>
      <c r="R111" s="338"/>
      <c r="S111" s="337"/>
      <c r="T111" s="272"/>
      <c r="U111" s="272"/>
      <c r="V111" s="337"/>
      <c r="W111" s="337"/>
      <c r="X111" s="337"/>
      <c r="Y111" s="337"/>
      <c r="Z111" s="337"/>
      <c r="AA111" s="337"/>
      <c r="AB111" s="419" t="s">
        <v>401</v>
      </c>
      <c r="AC111" s="337"/>
      <c r="AD111" s="337">
        <v>0</v>
      </c>
      <c r="AE111" s="133" t="s">
        <v>183</v>
      </c>
      <c r="AF111" s="2"/>
    </row>
    <row r="112" spans="1:32" s="11" customFormat="1" ht="21" hidden="1" customHeight="1">
      <c r="A112" s="44"/>
      <c r="B112" s="44"/>
      <c r="C112" s="44"/>
      <c r="D112" s="151"/>
      <c r="E112" s="107"/>
      <c r="F112" s="107"/>
      <c r="G112" s="107"/>
      <c r="H112" s="107"/>
      <c r="I112" s="107"/>
      <c r="J112" s="107"/>
      <c r="K112" s="107"/>
      <c r="L112" s="107"/>
      <c r="M112" s="107"/>
      <c r="N112" s="68"/>
      <c r="O112" s="384"/>
      <c r="P112" s="384"/>
      <c r="Q112" s="384"/>
      <c r="R112" s="384"/>
      <c r="S112" s="339"/>
      <c r="T112" s="386"/>
      <c r="U112" s="262"/>
      <c r="V112" s="407"/>
      <c r="W112" s="339"/>
      <c r="X112" s="339"/>
      <c r="Y112" s="339"/>
      <c r="Z112" s="339"/>
      <c r="AA112" s="339"/>
      <c r="AB112" s="339"/>
      <c r="AC112" s="339"/>
      <c r="AD112" s="339"/>
      <c r="AE112" s="385"/>
      <c r="AF112" s="1"/>
    </row>
    <row r="113" spans="1:32" s="11" customFormat="1" ht="21" customHeight="1">
      <c r="A113" s="110" t="s">
        <v>338</v>
      </c>
      <c r="B113" s="511" t="s">
        <v>20</v>
      </c>
      <c r="C113" s="512"/>
      <c r="D113" s="449">
        <f>D114+D123</f>
        <v>92292</v>
      </c>
      <c r="E113" s="449">
        <f>SUM(E114,E123)</f>
        <v>111079</v>
      </c>
      <c r="F113" s="449">
        <f t="shared" ref="F113:L113" si="10">SUM(F114,F123)</f>
        <v>0</v>
      </c>
      <c r="G113" s="449">
        <f t="shared" si="10"/>
        <v>0</v>
      </c>
      <c r="H113" s="449">
        <f t="shared" si="10"/>
        <v>0</v>
      </c>
      <c r="I113" s="449">
        <f t="shared" si="10"/>
        <v>75999</v>
      </c>
      <c r="J113" s="449">
        <f t="shared" si="10"/>
        <v>0</v>
      </c>
      <c r="K113" s="449">
        <f t="shared" si="10"/>
        <v>1500</v>
      </c>
      <c r="L113" s="449">
        <f t="shared" si="10"/>
        <v>33580</v>
      </c>
      <c r="M113" s="450">
        <f>E113-D113</f>
        <v>18787</v>
      </c>
      <c r="N113" s="293">
        <f>IF(D113=0,0,M113/D113)</f>
        <v>0.20356043860789669</v>
      </c>
      <c r="O113" s="451" t="s">
        <v>400</v>
      </c>
      <c r="P113" s="451"/>
      <c r="Q113" s="451"/>
      <c r="R113" s="451"/>
      <c r="S113" s="223"/>
      <c r="T113" s="223"/>
      <c r="U113" s="223"/>
      <c r="V113" s="223"/>
      <c r="W113" s="223"/>
      <c r="X113" s="223"/>
      <c r="Y113" s="223"/>
      <c r="Z113" s="223"/>
      <c r="AA113" s="223"/>
      <c r="AB113" s="223"/>
      <c r="AC113" s="223"/>
      <c r="AD113" s="223">
        <f>SUM(AD114,AD123)</f>
        <v>111079000</v>
      </c>
      <c r="AE113" s="452" t="s">
        <v>25</v>
      </c>
      <c r="AF113" s="1"/>
    </row>
    <row r="114" spans="1:32" s="11" customFormat="1" ht="21" customHeight="1">
      <c r="A114" s="177"/>
      <c r="B114" s="44" t="s">
        <v>338</v>
      </c>
      <c r="C114" s="57" t="s">
        <v>366</v>
      </c>
      <c r="D114" s="152">
        <f>SUM(D115,D117,D119,D121)</f>
        <v>92292</v>
      </c>
      <c r="E114" s="109">
        <f>AD114/1000</f>
        <v>75999</v>
      </c>
      <c r="F114" s="438">
        <f>SUM(F115,F117,F119,F121)</f>
        <v>0</v>
      </c>
      <c r="G114" s="438">
        <f t="shared" ref="G114:L114" si="11">SUM(G115,G117,G119,G121)</f>
        <v>0</v>
      </c>
      <c r="H114" s="438">
        <f t="shared" si="11"/>
        <v>0</v>
      </c>
      <c r="I114" s="438">
        <f t="shared" si="11"/>
        <v>75999</v>
      </c>
      <c r="J114" s="438">
        <f t="shared" si="11"/>
        <v>0</v>
      </c>
      <c r="K114" s="438">
        <f t="shared" si="11"/>
        <v>0</v>
      </c>
      <c r="L114" s="438">
        <f t="shared" si="11"/>
        <v>0</v>
      </c>
      <c r="M114" s="109">
        <f>E114-D114</f>
        <v>-16293</v>
      </c>
      <c r="N114" s="82">
        <f>IF(D114=0,0,M114/D114)</f>
        <v>-0.17653751137693408</v>
      </c>
      <c r="O114" s="448" t="s">
        <v>370</v>
      </c>
      <c r="P114" s="114"/>
      <c r="Q114" s="114"/>
      <c r="R114" s="114"/>
      <c r="S114" s="114"/>
      <c r="T114" s="97"/>
      <c r="U114" s="97"/>
      <c r="V114" s="97"/>
      <c r="W114" s="97"/>
      <c r="X114" s="97"/>
      <c r="Y114" s="97"/>
      <c r="Z114" s="97"/>
      <c r="AA114" s="97"/>
      <c r="AB114" s="97"/>
      <c r="AC114" s="116"/>
      <c r="AD114" s="116">
        <f>SUM(AD115,AD117,AD119,AD121)</f>
        <v>75999000</v>
      </c>
      <c r="AE114" s="117" t="s">
        <v>25</v>
      </c>
      <c r="AF114" s="1"/>
    </row>
    <row r="115" spans="1:32" s="11" customFormat="1" ht="21" customHeight="1">
      <c r="A115" s="177"/>
      <c r="B115" s="44" t="s">
        <v>368</v>
      </c>
      <c r="C115" s="44" t="s">
        <v>340</v>
      </c>
      <c r="D115" s="151">
        <v>51317</v>
      </c>
      <c r="E115" s="111">
        <f>ROUND(AD115/1000,0)</f>
        <v>47499</v>
      </c>
      <c r="F115" s="112">
        <f>SUMIF(AB116:AB116,"보조",AD116:AD116)/1000</f>
        <v>0</v>
      </c>
      <c r="G115" s="112">
        <f>SUMIF($AB$101:$AB$102,"7종",$AD$101:$AD$102)/1000</f>
        <v>0</v>
      </c>
      <c r="H115" s="112">
        <f>SUMIF($AB$101:$AB$102,"4종",$AD$101:$AD$102)/1000</f>
        <v>0</v>
      </c>
      <c r="I115" s="112">
        <f>SUMIF(AB116:AB116,"후원",AD116:AD116)/1000</f>
        <v>47499</v>
      </c>
      <c r="J115" s="112">
        <f>SUMIF(AB116:AB116,"입소",AD116:AD116)/1000</f>
        <v>0</v>
      </c>
      <c r="K115" s="112">
        <f>SUMIF(AB116:AB116,"전입",AD116:AD116)/1000</f>
        <v>0</v>
      </c>
      <c r="L115" s="112">
        <f>SUMIF(AB116:AB116,"잡수",AD116:AD116)/1000</f>
        <v>0</v>
      </c>
      <c r="M115" s="111">
        <f>E115-D115</f>
        <v>-3818</v>
      </c>
      <c r="N115" s="119">
        <f>IF(D115=0,0,M115/D115)</f>
        <v>-7.4400296198140967E-2</v>
      </c>
      <c r="O115" s="435" t="s">
        <v>371</v>
      </c>
      <c r="P115" s="169"/>
      <c r="Q115" s="169"/>
      <c r="R115" s="169"/>
      <c r="S115" s="169"/>
      <c r="T115" s="149"/>
      <c r="U115" s="149"/>
      <c r="V115" s="149"/>
      <c r="W115" s="149"/>
      <c r="X115" s="149"/>
      <c r="Y115" s="417" t="s">
        <v>341</v>
      </c>
      <c r="Z115" s="97"/>
      <c r="AA115" s="97"/>
      <c r="AB115" s="97"/>
      <c r="AC115" s="116"/>
      <c r="AD115" s="116">
        <f>AD116</f>
        <v>47499000</v>
      </c>
      <c r="AE115" s="117" t="s">
        <v>378</v>
      </c>
      <c r="AF115" s="1"/>
    </row>
    <row r="116" spans="1:32" ht="21" customHeight="1">
      <c r="A116" s="43"/>
      <c r="B116" s="44"/>
      <c r="C116" s="57" t="s">
        <v>369</v>
      </c>
      <c r="D116" s="152"/>
      <c r="E116" s="109"/>
      <c r="F116" s="109"/>
      <c r="G116" s="109"/>
      <c r="H116" s="109"/>
      <c r="I116" s="109"/>
      <c r="J116" s="109"/>
      <c r="K116" s="109"/>
      <c r="L116" s="109"/>
      <c r="M116" s="109"/>
      <c r="N116" s="82"/>
      <c r="O116" s="416"/>
      <c r="P116" s="416"/>
      <c r="Q116" s="416"/>
      <c r="R116" s="416"/>
      <c r="S116" s="415"/>
      <c r="T116" s="415"/>
      <c r="U116" s="415"/>
      <c r="V116" s="415"/>
      <c r="W116" s="415"/>
      <c r="X116" s="415"/>
      <c r="Y116" s="415"/>
      <c r="Z116" s="415"/>
      <c r="AA116" s="415"/>
      <c r="AB116" s="421" t="s">
        <v>401</v>
      </c>
      <c r="AC116" s="415"/>
      <c r="AD116" s="70">
        <v>47499000</v>
      </c>
      <c r="AE116" s="365" t="s">
        <v>25</v>
      </c>
    </row>
    <row r="117" spans="1:32" ht="21" customHeight="1">
      <c r="A117" s="43"/>
      <c r="B117" s="44"/>
      <c r="C117" s="34" t="s">
        <v>342</v>
      </c>
      <c r="D117" s="153">
        <v>30000</v>
      </c>
      <c r="E117" s="111">
        <f>ROUND(AD117/1000,0)</f>
        <v>28500</v>
      </c>
      <c r="F117" s="111">
        <f>SUMIF(AB118:AB118,"보조",AD118:AD118)/1000</f>
        <v>0</v>
      </c>
      <c r="G117" s="111">
        <f>SUMIF($AB$101:$AB$102,"7종",$AD$101:$AD$102)/1000</f>
        <v>0</v>
      </c>
      <c r="H117" s="111">
        <f>SUMIF($AB$101:$AB$102,"4종",$AD$101:$AD$102)/1000</f>
        <v>0</v>
      </c>
      <c r="I117" s="111">
        <f>SUMIF(AB118:AB118,"후원",AD118:AD118)/1000</f>
        <v>28500</v>
      </c>
      <c r="J117" s="111">
        <f>SUMIF(AB118:AB118,"입소",AD118:AD118)/1000</f>
        <v>0</v>
      </c>
      <c r="K117" s="111">
        <f>SUMIF(AB118:AB118,"전입",AD118:AD118)/1000</f>
        <v>0</v>
      </c>
      <c r="L117" s="111">
        <f>SUMIF(AB118:AB118,"잡수",AD118:AD118)/1000</f>
        <v>0</v>
      </c>
      <c r="M117" s="111">
        <f>E117-D117</f>
        <v>-1500</v>
      </c>
      <c r="N117" s="119">
        <f>IF(D117=0,0,M117/D117)</f>
        <v>-0.05</v>
      </c>
      <c r="O117" s="435" t="s">
        <v>372</v>
      </c>
      <c r="P117" s="173"/>
      <c r="Q117" s="173"/>
      <c r="R117" s="173"/>
      <c r="S117" s="173"/>
      <c r="T117" s="172"/>
      <c r="U117" s="172"/>
      <c r="V117" s="172"/>
      <c r="W117" s="172"/>
      <c r="X117" s="172"/>
      <c r="Y117" s="417" t="s">
        <v>341</v>
      </c>
      <c r="Z117" s="417"/>
      <c r="AA117" s="417"/>
      <c r="AB117" s="417"/>
      <c r="AC117" s="166"/>
      <c r="AD117" s="166">
        <f>AD118</f>
        <v>28500000</v>
      </c>
      <c r="AE117" s="165" t="s">
        <v>25</v>
      </c>
    </row>
    <row r="118" spans="1:32" ht="21" customHeight="1">
      <c r="A118" s="43"/>
      <c r="B118" s="44"/>
      <c r="C118" s="57" t="s">
        <v>369</v>
      </c>
      <c r="D118" s="152"/>
      <c r="E118" s="109"/>
      <c r="F118" s="109"/>
      <c r="G118" s="109"/>
      <c r="H118" s="109"/>
      <c r="I118" s="109"/>
      <c r="J118" s="109"/>
      <c r="K118" s="109"/>
      <c r="L118" s="109"/>
      <c r="M118" s="109"/>
      <c r="N118" s="82"/>
      <c r="O118" s="416"/>
      <c r="P118" s="416"/>
      <c r="Q118" s="416"/>
      <c r="R118" s="416"/>
      <c r="S118" s="415"/>
      <c r="T118" s="415"/>
      <c r="U118" s="415"/>
      <c r="V118" s="415"/>
      <c r="W118" s="415"/>
      <c r="X118" s="415"/>
      <c r="Y118" s="415"/>
      <c r="Z118" s="415"/>
      <c r="AA118" s="415"/>
      <c r="AB118" s="421" t="s">
        <v>401</v>
      </c>
      <c r="AC118" s="415"/>
      <c r="AD118" s="70">
        <v>28500000</v>
      </c>
      <c r="AE118" s="365" t="s">
        <v>187</v>
      </c>
    </row>
    <row r="119" spans="1:32" ht="21" customHeight="1">
      <c r="A119" s="43"/>
      <c r="B119" s="44"/>
      <c r="C119" s="34" t="s">
        <v>343</v>
      </c>
      <c r="D119" s="151">
        <v>10975</v>
      </c>
      <c r="E119" s="111">
        <f>ROUND(AD119/1000,0)</f>
        <v>0</v>
      </c>
      <c r="F119" s="111">
        <f>SUMIF(AB120:AB120,"보조",AD120:AD120)/1000</f>
        <v>0</v>
      </c>
      <c r="G119" s="111">
        <f>SUMIF($AB$101:$AB$102,"7종",$AD$101:$AD$102)/1000</f>
        <v>0</v>
      </c>
      <c r="H119" s="111">
        <f>SUMIF($AB$101:$AB$102,"4종",$AD$101:$AD$102)/1000</f>
        <v>0</v>
      </c>
      <c r="I119" s="111">
        <f>SUMIF(AB120:AB120,"후원",AD120:AD120)/1000</f>
        <v>0</v>
      </c>
      <c r="J119" s="111">
        <f>SUMIF(AB120:AB120,"입소",AD120:AD120)/1000</f>
        <v>0</v>
      </c>
      <c r="K119" s="111">
        <f>SUMIF(AB120:AB120,"전입",AD120:AD120)/1000</f>
        <v>0</v>
      </c>
      <c r="L119" s="111">
        <f>SUMIF(AB120:AB120,"잡수",AD120:AD120)/1000</f>
        <v>0</v>
      </c>
      <c r="M119" s="111">
        <f>E119-D119</f>
        <v>-10975</v>
      </c>
      <c r="N119" s="119">
        <f>IF(D119=0,0,M119/D119)</f>
        <v>-1</v>
      </c>
      <c r="O119" s="435" t="s">
        <v>373</v>
      </c>
      <c r="P119" s="173"/>
      <c r="Q119" s="173"/>
      <c r="R119" s="173"/>
      <c r="S119" s="173"/>
      <c r="T119" s="172"/>
      <c r="U119" s="172"/>
      <c r="V119" s="172"/>
      <c r="W119" s="172"/>
      <c r="X119" s="172"/>
      <c r="Y119" s="417" t="s">
        <v>341</v>
      </c>
      <c r="Z119" s="417"/>
      <c r="AA119" s="417"/>
      <c r="AB119" s="417"/>
      <c r="AC119" s="166"/>
      <c r="AD119" s="166">
        <f>AD120</f>
        <v>0</v>
      </c>
      <c r="AE119" s="165" t="s">
        <v>25</v>
      </c>
    </row>
    <row r="120" spans="1:32" ht="21" customHeight="1">
      <c r="A120" s="43"/>
      <c r="B120" s="44"/>
      <c r="C120" s="57" t="s">
        <v>369</v>
      </c>
      <c r="D120" s="151"/>
      <c r="E120" s="109"/>
      <c r="F120" s="109"/>
      <c r="G120" s="109"/>
      <c r="H120" s="109"/>
      <c r="I120" s="109"/>
      <c r="J120" s="109"/>
      <c r="K120" s="109"/>
      <c r="L120" s="109"/>
      <c r="M120" s="109"/>
      <c r="N120" s="82"/>
      <c r="O120" s="416"/>
      <c r="P120" s="416"/>
      <c r="Q120" s="416"/>
      <c r="R120" s="416"/>
      <c r="S120" s="415"/>
      <c r="T120" s="415"/>
      <c r="U120" s="415"/>
      <c r="V120" s="415"/>
      <c r="W120" s="415"/>
      <c r="X120" s="415"/>
      <c r="Y120" s="415"/>
      <c r="Z120" s="415"/>
      <c r="AA120" s="415"/>
      <c r="AB120" s="421" t="s">
        <v>385</v>
      </c>
      <c r="AC120" s="415"/>
      <c r="AD120" s="70">
        <v>0</v>
      </c>
      <c r="AE120" s="365" t="s">
        <v>25</v>
      </c>
    </row>
    <row r="121" spans="1:32" ht="21" customHeight="1">
      <c r="A121" s="43"/>
      <c r="B121" s="44"/>
      <c r="C121" s="34" t="s">
        <v>365</v>
      </c>
      <c r="D121" s="153">
        <v>0</v>
      </c>
      <c r="E121" s="111">
        <f>ROUND(AD121/1000,0)</f>
        <v>0</v>
      </c>
      <c r="F121" s="111">
        <f>SUMIF(AB122:AB122,"보조",AD122:AD122)/1000</f>
        <v>0</v>
      </c>
      <c r="G121" s="111">
        <f>SUMIF($AB$101:$AB$102,"7종",$AD$101:$AD$102)/1000</f>
        <v>0</v>
      </c>
      <c r="H121" s="111">
        <f>SUMIF($AB$101:$AB$102,"4종",$AD$101:$AD$102)/1000</f>
        <v>0</v>
      </c>
      <c r="I121" s="111">
        <f>SUMIF(AB122:AB122,"후원",AD122:AD122)/1000</f>
        <v>0</v>
      </c>
      <c r="J121" s="111">
        <f>SUMIF(AB122:AB122,"입소",AD122:AD122)/1000</f>
        <v>0</v>
      </c>
      <c r="K121" s="111">
        <f>SUMIF(AB122:AB122,"전입",AD122:AD122)/1000</f>
        <v>0</v>
      </c>
      <c r="L121" s="111">
        <f>SUMIF(AB122:AB122,"잡수",AD122:AD122)/1000</f>
        <v>0</v>
      </c>
      <c r="M121" s="111">
        <f>E121-D121</f>
        <v>0</v>
      </c>
      <c r="N121" s="119">
        <f>IF(D121=0,0,M121/D121)</f>
        <v>0</v>
      </c>
      <c r="O121" s="435" t="s">
        <v>374</v>
      </c>
      <c r="P121" s="173"/>
      <c r="Q121" s="173"/>
      <c r="R121" s="173"/>
      <c r="S121" s="173"/>
      <c r="T121" s="172"/>
      <c r="U121" s="172"/>
      <c r="V121" s="172"/>
      <c r="W121" s="172"/>
      <c r="X121" s="172"/>
      <c r="Y121" s="417" t="s">
        <v>341</v>
      </c>
      <c r="Z121" s="417"/>
      <c r="AA121" s="417"/>
      <c r="AB121" s="417"/>
      <c r="AC121" s="166"/>
      <c r="AD121" s="166">
        <f>AD122</f>
        <v>0</v>
      </c>
      <c r="AE121" s="165" t="s">
        <v>25</v>
      </c>
    </row>
    <row r="122" spans="1:32" ht="21" customHeight="1">
      <c r="A122" s="43"/>
      <c r="B122" s="57"/>
      <c r="C122" s="57" t="s">
        <v>369</v>
      </c>
      <c r="D122" s="152"/>
      <c r="E122" s="109"/>
      <c r="F122" s="109"/>
      <c r="G122" s="109"/>
      <c r="H122" s="109"/>
      <c r="I122" s="109"/>
      <c r="J122" s="109"/>
      <c r="K122" s="109"/>
      <c r="L122" s="109"/>
      <c r="M122" s="109"/>
      <c r="N122" s="82"/>
      <c r="O122" s="326"/>
      <c r="P122" s="326"/>
      <c r="Q122" s="326"/>
      <c r="R122" s="326"/>
      <c r="S122" s="326"/>
      <c r="T122" s="326"/>
      <c r="U122" s="326"/>
      <c r="V122" s="326"/>
      <c r="W122" s="326"/>
      <c r="X122" s="326"/>
      <c r="Y122" s="326"/>
      <c r="Z122" s="326"/>
      <c r="AA122" s="326"/>
      <c r="AB122" s="326" t="s">
        <v>385</v>
      </c>
      <c r="AC122" s="326"/>
      <c r="AD122" s="213">
        <v>0</v>
      </c>
      <c r="AE122" s="71" t="s">
        <v>378</v>
      </c>
    </row>
    <row r="123" spans="1:32" ht="21" customHeight="1">
      <c r="A123" s="43"/>
      <c r="B123" s="44" t="s">
        <v>339</v>
      </c>
      <c r="C123" s="160" t="s">
        <v>366</v>
      </c>
      <c r="D123" s="441">
        <f>SUM(D124,D126,D128,D130)</f>
        <v>0</v>
      </c>
      <c r="E123" s="161">
        <f>AD123/1000</f>
        <v>35080</v>
      </c>
      <c r="F123" s="161">
        <f>SUM(F124,F126,F128,F130)</f>
        <v>0</v>
      </c>
      <c r="G123" s="161">
        <f t="shared" ref="G123" si="12">SUM(G124,G126,G128,G130)</f>
        <v>0</v>
      </c>
      <c r="H123" s="161">
        <f t="shared" ref="H123" si="13">SUM(H124,H126,H128,H130)</f>
        <v>0</v>
      </c>
      <c r="I123" s="161">
        <f t="shared" ref="I123" si="14">SUM(I124,I126,I128,I130)</f>
        <v>0</v>
      </c>
      <c r="J123" s="161">
        <f t="shared" ref="J123" si="15">SUM(J124,J126,J128,J130)</f>
        <v>0</v>
      </c>
      <c r="K123" s="161">
        <f t="shared" ref="K123" si="16">SUM(K124,K126,K128,K130)</f>
        <v>1500</v>
      </c>
      <c r="L123" s="161">
        <f t="shared" ref="L123" si="17">SUM(L124,L126,L128,L130)</f>
        <v>33580</v>
      </c>
      <c r="M123" s="161">
        <f>E123-D123</f>
        <v>35080</v>
      </c>
      <c r="N123" s="162">
        <f>IF(D123=0,0,M123/D123)</f>
        <v>0</v>
      </c>
      <c r="O123" s="435" t="s">
        <v>367</v>
      </c>
      <c r="P123" s="442"/>
      <c r="Q123" s="442"/>
      <c r="R123" s="442"/>
      <c r="S123" s="387"/>
      <c r="T123" s="387"/>
      <c r="U123" s="387"/>
      <c r="V123" s="387"/>
      <c r="W123" s="387"/>
      <c r="X123" s="387"/>
      <c r="Y123" s="387"/>
      <c r="Z123" s="387"/>
      <c r="AA123" s="387"/>
      <c r="AB123" s="387"/>
      <c r="AC123" s="387"/>
      <c r="AD123" s="166">
        <f>SUM(AD124,AD126,AD128,AD130)</f>
        <v>35080000</v>
      </c>
      <c r="AE123" s="516" t="s">
        <v>412</v>
      </c>
    </row>
    <row r="124" spans="1:32" ht="21" customHeight="1">
      <c r="A124" s="43"/>
      <c r="B124" s="44"/>
      <c r="C124" s="44" t="s">
        <v>340</v>
      </c>
      <c r="D124" s="151">
        <v>0</v>
      </c>
      <c r="E124" s="107">
        <f>ROUND(AD124/1000,0)</f>
        <v>0</v>
      </c>
      <c r="F124" s="107">
        <f>SUMIF(AB125:AB125,"보조",AD125:AD125)/1000</f>
        <v>0</v>
      </c>
      <c r="G124" s="107">
        <f>SUMIF($AB$101:$AB$102,"7종",$AD$101:$AD$102)/1000</f>
        <v>0</v>
      </c>
      <c r="H124" s="107">
        <f>SUMIF($AB$101:$AB$102,"4종",$AD$101:$AD$102)/1000</f>
        <v>0</v>
      </c>
      <c r="I124" s="107">
        <f>SUMIF(AB125:AB125,"후원",AD125:AD125)/1000</f>
        <v>0</v>
      </c>
      <c r="J124" s="107">
        <f>SUMIF(AB125:AB125,"입소",AD125:AD125)/1000</f>
        <v>0</v>
      </c>
      <c r="K124" s="107">
        <f>SUMIF(AB125:AB125,"전입",AD125:AD125)/1000</f>
        <v>0</v>
      </c>
      <c r="L124" s="107">
        <f>SUMIF(AB125:AB125,"잡수",AD125:AD125)/1000</f>
        <v>0</v>
      </c>
      <c r="M124" s="107">
        <f>E124-D124</f>
        <v>0</v>
      </c>
      <c r="N124" s="68">
        <f>IF(D124=0,0,M124/D124)</f>
        <v>0</v>
      </c>
      <c r="O124" s="435" t="s">
        <v>361</v>
      </c>
      <c r="P124" s="420"/>
      <c r="Q124" s="420"/>
      <c r="R124" s="420"/>
      <c r="S124" s="419"/>
      <c r="T124" s="419"/>
      <c r="U124" s="419"/>
      <c r="V124" s="419"/>
      <c r="W124" s="419"/>
      <c r="X124" s="419"/>
      <c r="Y124" s="417" t="s">
        <v>341</v>
      </c>
      <c r="Z124" s="417"/>
      <c r="AA124" s="417"/>
      <c r="AB124" s="417"/>
      <c r="AC124" s="166"/>
      <c r="AD124" s="166">
        <f>AD125</f>
        <v>0</v>
      </c>
      <c r="AE124" s="165" t="s">
        <v>25</v>
      </c>
    </row>
    <row r="125" spans="1:32" ht="21" customHeight="1">
      <c r="A125" s="43"/>
      <c r="B125" s="44"/>
      <c r="C125" s="57" t="s">
        <v>339</v>
      </c>
      <c r="D125" s="152"/>
      <c r="E125" s="109"/>
      <c r="F125" s="109"/>
      <c r="G125" s="109"/>
      <c r="H125" s="109"/>
      <c r="I125" s="109"/>
      <c r="J125" s="109"/>
      <c r="K125" s="109"/>
      <c r="L125" s="109"/>
      <c r="M125" s="109"/>
      <c r="N125" s="82"/>
      <c r="O125" s="416"/>
      <c r="P125" s="416"/>
      <c r="Q125" s="416"/>
      <c r="R125" s="416"/>
      <c r="S125" s="415"/>
      <c r="T125" s="415"/>
      <c r="U125" s="415"/>
      <c r="V125" s="415"/>
      <c r="W125" s="415"/>
      <c r="X125" s="415"/>
      <c r="Y125" s="415"/>
      <c r="Z125" s="415"/>
      <c r="AA125" s="415"/>
      <c r="AB125" s="421" t="s">
        <v>402</v>
      </c>
      <c r="AC125" s="415"/>
      <c r="AD125" s="70">
        <v>0</v>
      </c>
      <c r="AE125" s="365" t="s">
        <v>378</v>
      </c>
    </row>
    <row r="126" spans="1:32" ht="21" customHeight="1">
      <c r="A126" s="43"/>
      <c r="B126" s="44"/>
      <c r="C126" s="34" t="s">
        <v>342</v>
      </c>
      <c r="D126" s="153">
        <v>0</v>
      </c>
      <c r="E126" s="111">
        <f>ROUND(AD126/1000,0)</f>
        <v>1500</v>
      </c>
      <c r="F126" s="111">
        <f>SUMIF(AB127:AB127,"보조",AD127:AD127)/1000</f>
        <v>0</v>
      </c>
      <c r="G126" s="111">
        <f>SUMIF($AB$101:$AB$102,"7종",$AD$101:$AD$102)/1000</f>
        <v>0</v>
      </c>
      <c r="H126" s="111">
        <f>SUMIF($AB$101:$AB$102,"4종",$AD$101:$AD$102)/1000</f>
        <v>0</v>
      </c>
      <c r="I126" s="111">
        <f>SUMIF(AB127:AB127,"후원",AD127:AD127)/1000</f>
        <v>0</v>
      </c>
      <c r="J126" s="111">
        <f>SUMIF(AB127:AB127,"입소",AD127:AD127)/1000</f>
        <v>0</v>
      </c>
      <c r="K126" s="111">
        <f>SUMIF(AB127:AB127,"전입",AD127:AD127)/1000</f>
        <v>1500</v>
      </c>
      <c r="L126" s="111">
        <f>SUMIF(AB127:AB127,"잡수",AD127:AD127)/1000</f>
        <v>0</v>
      </c>
      <c r="M126" s="111">
        <f>E126-D126</f>
        <v>1500</v>
      </c>
      <c r="N126" s="119">
        <f>IF(D126=0,0,M126/D126)</f>
        <v>0</v>
      </c>
      <c r="O126" s="435" t="s">
        <v>362</v>
      </c>
      <c r="P126" s="280"/>
      <c r="Q126" s="280"/>
      <c r="R126" s="280"/>
      <c r="S126" s="268"/>
      <c r="T126" s="268"/>
      <c r="U126" s="268"/>
      <c r="V126" s="268"/>
      <c r="W126" s="268"/>
      <c r="X126" s="268"/>
      <c r="Y126" s="417" t="s">
        <v>341</v>
      </c>
      <c r="Z126" s="417"/>
      <c r="AA126" s="417"/>
      <c r="AB126" s="417"/>
      <c r="AC126" s="166"/>
      <c r="AD126" s="166">
        <f>AD127</f>
        <v>1500000</v>
      </c>
      <c r="AE126" s="165" t="s">
        <v>25</v>
      </c>
    </row>
    <row r="127" spans="1:32" ht="21" customHeight="1">
      <c r="A127" s="43"/>
      <c r="B127" s="44"/>
      <c r="C127" s="57" t="s">
        <v>339</v>
      </c>
      <c r="D127" s="152"/>
      <c r="E127" s="109"/>
      <c r="F127" s="109"/>
      <c r="G127" s="109"/>
      <c r="H127" s="109"/>
      <c r="I127" s="109"/>
      <c r="J127" s="109"/>
      <c r="K127" s="109"/>
      <c r="L127" s="109"/>
      <c r="M127" s="109"/>
      <c r="N127" s="82"/>
      <c r="O127" s="416"/>
      <c r="P127" s="416"/>
      <c r="Q127" s="416"/>
      <c r="R127" s="416"/>
      <c r="S127" s="415"/>
      <c r="T127" s="415"/>
      <c r="U127" s="415"/>
      <c r="V127" s="415"/>
      <c r="W127" s="415"/>
      <c r="X127" s="415"/>
      <c r="Y127" s="415"/>
      <c r="Z127" s="415"/>
      <c r="AA127" s="415"/>
      <c r="AB127" s="421" t="s">
        <v>402</v>
      </c>
      <c r="AC127" s="415"/>
      <c r="AD127" s="70">
        <v>1500000</v>
      </c>
      <c r="AE127" s="365" t="s">
        <v>378</v>
      </c>
    </row>
    <row r="128" spans="1:32" ht="21" customHeight="1">
      <c r="A128" s="43"/>
      <c r="B128" s="44"/>
      <c r="C128" s="44" t="s">
        <v>343</v>
      </c>
      <c r="D128" s="151">
        <v>0</v>
      </c>
      <c r="E128" s="107">
        <f>ROUND(AD128/1000,0)</f>
        <v>33580</v>
      </c>
      <c r="F128" s="107">
        <f>SUMIF(AB129:AB129,"보조",AD129:AD129)/1000</f>
        <v>0</v>
      </c>
      <c r="G128" s="107">
        <f>SUMIF($AB$101:$AB$102,"7종",$AD$101:$AD$102)/1000</f>
        <v>0</v>
      </c>
      <c r="H128" s="107">
        <f>SUMIF($AB$101:$AB$102,"4종",$AD$101:$AD$102)/1000</f>
        <v>0</v>
      </c>
      <c r="I128" s="107">
        <f>SUMIF(AB129:AB129,"후원",AD129:AD129)/1000</f>
        <v>0</v>
      </c>
      <c r="J128" s="107">
        <f>SUMIF(AB129:AB129,"입소",AD129:AD129)/1000</f>
        <v>0</v>
      </c>
      <c r="K128" s="107">
        <f>SUMIF(AB129:AB129,"전입",AD129:AD129)/1000</f>
        <v>0</v>
      </c>
      <c r="L128" s="107">
        <f>SUMIF(AB129:AB129,"잡수",AD129:AD129)/1000</f>
        <v>33580</v>
      </c>
      <c r="M128" s="107">
        <f>E128-D128</f>
        <v>33580</v>
      </c>
      <c r="N128" s="68">
        <f>IF(D128=0,0,M128/D128)</f>
        <v>0</v>
      </c>
      <c r="O128" s="435" t="s">
        <v>363</v>
      </c>
      <c r="P128" s="420"/>
      <c r="Q128" s="420"/>
      <c r="R128" s="420"/>
      <c r="S128" s="419"/>
      <c r="T128" s="419"/>
      <c r="U128" s="419"/>
      <c r="V128" s="419"/>
      <c r="W128" s="419"/>
      <c r="X128" s="419"/>
      <c r="Y128" s="417" t="s">
        <v>341</v>
      </c>
      <c r="Z128" s="417"/>
      <c r="AA128" s="417"/>
      <c r="AB128" s="417"/>
      <c r="AC128" s="166"/>
      <c r="AD128" s="166">
        <f>AD129</f>
        <v>33580000</v>
      </c>
      <c r="AE128" s="165" t="s">
        <v>25</v>
      </c>
    </row>
    <row r="129" spans="1:32" ht="21" customHeight="1">
      <c r="A129" s="43"/>
      <c r="B129" s="44"/>
      <c r="C129" s="57" t="s">
        <v>339</v>
      </c>
      <c r="D129" s="151"/>
      <c r="E129" s="107"/>
      <c r="F129" s="107"/>
      <c r="G129" s="107"/>
      <c r="H129" s="107"/>
      <c r="I129" s="107"/>
      <c r="J129" s="107"/>
      <c r="K129" s="107"/>
      <c r="L129" s="107"/>
      <c r="M129" s="107"/>
      <c r="N129" s="68"/>
      <c r="O129" s="422" t="s">
        <v>404</v>
      </c>
      <c r="P129" s="420"/>
      <c r="Q129" s="420"/>
      <c r="R129" s="420"/>
      <c r="S129" s="419"/>
      <c r="T129" s="419"/>
      <c r="U129" s="419"/>
      <c r="V129" s="419"/>
      <c r="W129" s="419"/>
      <c r="X129" s="419"/>
      <c r="Y129" s="415"/>
      <c r="Z129" s="415"/>
      <c r="AA129" s="415"/>
      <c r="AB129" s="421" t="s">
        <v>403</v>
      </c>
      <c r="AC129" s="415"/>
      <c r="AD129" s="70">
        <v>33580000</v>
      </c>
      <c r="AE129" s="365" t="s">
        <v>378</v>
      </c>
    </row>
    <row r="130" spans="1:32" ht="21" customHeight="1">
      <c r="A130" s="43"/>
      <c r="B130" s="44"/>
      <c r="C130" s="34" t="s">
        <v>365</v>
      </c>
      <c r="D130" s="153">
        <v>0</v>
      </c>
      <c r="E130" s="111">
        <f>ROUND(AD130/1000,0)</f>
        <v>0</v>
      </c>
      <c r="F130" s="111">
        <f>SUMIF(AB131:AB131,"보조",AD131:AD131)/1000</f>
        <v>0</v>
      </c>
      <c r="G130" s="111">
        <f>SUMIF($AB$101:$AB$102,"7종",$AD$101:$AD$102)/1000</f>
        <v>0</v>
      </c>
      <c r="H130" s="111">
        <f>SUMIF($AB$101:$AB$102,"4종",$AD$101:$AD$102)/1000</f>
        <v>0</v>
      </c>
      <c r="I130" s="111">
        <f>SUMIF(AB131:AB131,"후원",AD131:AD131)/1000</f>
        <v>0</v>
      </c>
      <c r="J130" s="111">
        <f>SUMIF(AB131:AB131,"입소",AD131:AD131)/1000</f>
        <v>0</v>
      </c>
      <c r="K130" s="111">
        <f>SUMIF(AB131:AB131,"전입",AD131:AD131)/1000</f>
        <v>0</v>
      </c>
      <c r="L130" s="111">
        <f>SUMIF(AB131:AB131,"잡수",AD131:AD131)/1000</f>
        <v>0</v>
      </c>
      <c r="M130" s="111">
        <f>E130-D130</f>
        <v>0</v>
      </c>
      <c r="N130" s="119">
        <f>IF(D130=0,0,M130/D130)</f>
        <v>0</v>
      </c>
      <c r="O130" s="435" t="s">
        <v>364</v>
      </c>
      <c r="P130" s="173"/>
      <c r="Q130" s="173"/>
      <c r="R130" s="173"/>
      <c r="S130" s="173"/>
      <c r="T130" s="172"/>
      <c r="U130" s="172"/>
      <c r="V130" s="172"/>
      <c r="W130" s="172"/>
      <c r="X130" s="172"/>
      <c r="Y130" s="417" t="s">
        <v>341</v>
      </c>
      <c r="Z130" s="417"/>
      <c r="AA130" s="417"/>
      <c r="AB130" s="417"/>
      <c r="AC130" s="166"/>
      <c r="AD130" s="166">
        <f>AD131</f>
        <v>0</v>
      </c>
      <c r="AE130" s="165" t="s">
        <v>25</v>
      </c>
    </row>
    <row r="131" spans="1:32" s="14" customFormat="1" ht="21" customHeight="1">
      <c r="A131" s="43"/>
      <c r="B131" s="57"/>
      <c r="C131" s="57" t="s">
        <v>339</v>
      </c>
      <c r="D131" s="151"/>
      <c r="E131" s="107"/>
      <c r="F131" s="107"/>
      <c r="G131" s="107"/>
      <c r="H131" s="107"/>
      <c r="I131" s="107"/>
      <c r="J131" s="107"/>
      <c r="K131" s="107"/>
      <c r="L131" s="107"/>
      <c r="M131" s="107"/>
      <c r="N131" s="6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9">
        <v>0</v>
      </c>
      <c r="AE131" s="55" t="s">
        <v>378</v>
      </c>
      <c r="AF131" s="4"/>
    </row>
    <row r="132" spans="1:32" s="14" customFormat="1" ht="21" hidden="1" customHeight="1">
      <c r="A132" s="33" t="s">
        <v>346</v>
      </c>
      <c r="B132" s="509" t="s">
        <v>20</v>
      </c>
      <c r="C132" s="510"/>
      <c r="D132" s="161">
        <f>D133</f>
        <v>0</v>
      </c>
      <c r="E132" s="161">
        <f>E133</f>
        <v>0</v>
      </c>
      <c r="F132" s="161">
        <f t="shared" ref="F132:L132" si="18">F133</f>
        <v>0</v>
      </c>
      <c r="G132" s="161">
        <f t="shared" si="18"/>
        <v>0</v>
      </c>
      <c r="H132" s="161">
        <f t="shared" si="18"/>
        <v>0</v>
      </c>
      <c r="I132" s="161">
        <f t="shared" si="18"/>
        <v>0</v>
      </c>
      <c r="J132" s="161">
        <f t="shared" si="18"/>
        <v>0</v>
      </c>
      <c r="K132" s="161">
        <f t="shared" si="18"/>
        <v>0</v>
      </c>
      <c r="L132" s="161">
        <f t="shared" si="18"/>
        <v>0</v>
      </c>
      <c r="M132" s="161">
        <f>E132-D132</f>
        <v>0</v>
      </c>
      <c r="N132" s="162">
        <f>IF(D132=0,0,M132/D132)</f>
        <v>0</v>
      </c>
      <c r="O132" s="418" t="s">
        <v>359</v>
      </c>
      <c r="P132" s="418"/>
      <c r="Q132" s="418"/>
      <c r="R132" s="418"/>
      <c r="S132" s="417"/>
      <c r="T132" s="417"/>
      <c r="U132" s="417"/>
      <c r="V132" s="417"/>
      <c r="W132" s="417"/>
      <c r="X132" s="417"/>
      <c r="Y132" s="417"/>
      <c r="Z132" s="417"/>
      <c r="AA132" s="417"/>
      <c r="AB132" s="417"/>
      <c r="AC132" s="417"/>
      <c r="AD132" s="417">
        <f>SUM(AD133)</f>
        <v>0</v>
      </c>
      <c r="AE132" s="165" t="s">
        <v>25</v>
      </c>
      <c r="AF132" s="4"/>
    </row>
    <row r="133" spans="1:32" s="14" customFormat="1" ht="21" hidden="1" customHeight="1">
      <c r="A133" s="43" t="s">
        <v>347</v>
      </c>
      <c r="B133" s="44" t="s">
        <v>346</v>
      </c>
      <c r="C133" s="44" t="s">
        <v>346</v>
      </c>
      <c r="D133" s="151">
        <v>0</v>
      </c>
      <c r="E133" s="107">
        <f>AD133/1000</f>
        <v>0</v>
      </c>
      <c r="F133" s="112">
        <f>SUMIF(AB134:AB134,"보조",AD134:AD134)/1000</f>
        <v>0</v>
      </c>
      <c r="G133" s="112">
        <f>SUMIF($AB$8:$AB$17,"7종",$AD$8:$AD$17)/1000</f>
        <v>0</v>
      </c>
      <c r="H133" s="112">
        <f>SUMIF($AB$8:$AB$17,"4종",$AD$8:$AD$17)/1000</f>
        <v>0</v>
      </c>
      <c r="I133" s="112">
        <f>SUMIF(AB134:AB134,"후원",AD134:AD134)/1000</f>
        <v>0</v>
      </c>
      <c r="J133" s="112">
        <f>SUMIF(AB134:AB135,"입소",AD134:AD135)/1000</f>
        <v>0</v>
      </c>
      <c r="K133" s="112">
        <f>SUMIF(AB134:AB134,"전입",AD134:AD134)/1000</f>
        <v>0</v>
      </c>
      <c r="L133" s="112">
        <f>SUMIF(AB134:AB134,"잡수",AD134:AD134)/1000</f>
        <v>0</v>
      </c>
      <c r="M133" s="107">
        <f>E133-D133</f>
        <v>0</v>
      </c>
      <c r="N133" s="68">
        <f>IF(D133=0,0,M133/D133)</f>
        <v>0</v>
      </c>
      <c r="O133" s="114" t="s">
        <v>360</v>
      </c>
      <c r="P133" s="169"/>
      <c r="Q133" s="169"/>
      <c r="R133" s="169"/>
      <c r="S133" s="169"/>
      <c r="T133" s="149"/>
      <c r="U133" s="149"/>
      <c r="V133" s="149"/>
      <c r="W133" s="149"/>
      <c r="X133" s="149"/>
      <c r="Y133" s="417" t="s">
        <v>341</v>
      </c>
      <c r="Z133" s="97"/>
      <c r="AA133" s="97"/>
      <c r="AB133" s="97"/>
      <c r="AC133" s="116"/>
      <c r="AD133" s="116">
        <v>0</v>
      </c>
      <c r="AE133" s="117" t="s">
        <v>25</v>
      </c>
      <c r="AF133" s="4"/>
    </row>
    <row r="134" spans="1:32" s="14" customFormat="1" ht="21" hidden="1" customHeight="1">
      <c r="A134" s="56"/>
      <c r="B134" s="57" t="s">
        <v>347</v>
      </c>
      <c r="C134" s="57" t="s">
        <v>347</v>
      </c>
      <c r="D134" s="152"/>
      <c r="E134" s="109"/>
      <c r="F134" s="109"/>
      <c r="G134" s="109"/>
      <c r="H134" s="109"/>
      <c r="I134" s="109"/>
      <c r="J134" s="109"/>
      <c r="K134" s="109"/>
      <c r="L134" s="109"/>
      <c r="M134" s="109"/>
      <c r="N134" s="82"/>
      <c r="O134" s="326"/>
      <c r="P134" s="326"/>
      <c r="Q134" s="326"/>
      <c r="R134" s="326"/>
      <c r="S134" s="326"/>
      <c r="T134" s="326"/>
      <c r="U134" s="326"/>
      <c r="V134" s="326"/>
      <c r="W134" s="326"/>
      <c r="X134" s="326"/>
      <c r="Y134" s="326"/>
      <c r="Z134" s="326"/>
      <c r="AA134" s="326"/>
      <c r="AB134" s="326"/>
      <c r="AC134" s="326"/>
      <c r="AD134" s="326"/>
      <c r="AE134" s="436" t="s">
        <v>378</v>
      </c>
      <c r="AF134" s="4"/>
    </row>
    <row r="135" spans="1:32" s="14" customFormat="1" ht="21" hidden="1" customHeight="1">
      <c r="A135" s="33" t="s">
        <v>348</v>
      </c>
      <c r="B135" s="509" t="s">
        <v>20</v>
      </c>
      <c r="C135" s="510"/>
      <c r="D135" s="161">
        <f>D136</f>
        <v>0</v>
      </c>
      <c r="E135" s="161">
        <f>E136</f>
        <v>0</v>
      </c>
      <c r="F135" s="161">
        <f t="shared" ref="F135:L135" si="19">F136</f>
        <v>0</v>
      </c>
      <c r="G135" s="161">
        <f t="shared" si="19"/>
        <v>0</v>
      </c>
      <c r="H135" s="161">
        <f t="shared" si="19"/>
        <v>0</v>
      </c>
      <c r="I135" s="161">
        <f t="shared" si="19"/>
        <v>0</v>
      </c>
      <c r="J135" s="161">
        <f t="shared" si="19"/>
        <v>0</v>
      </c>
      <c r="K135" s="161">
        <f t="shared" si="19"/>
        <v>0</v>
      </c>
      <c r="L135" s="161">
        <f t="shared" si="19"/>
        <v>0</v>
      </c>
      <c r="M135" s="161">
        <f>E135-D135</f>
        <v>0</v>
      </c>
      <c r="N135" s="162">
        <f>IF(D135=0,0,M135/D135)</f>
        <v>0</v>
      </c>
      <c r="O135" s="418" t="s">
        <v>348</v>
      </c>
      <c r="P135" s="418"/>
      <c r="Q135" s="418"/>
      <c r="R135" s="418"/>
      <c r="S135" s="417"/>
      <c r="T135" s="417"/>
      <c r="U135" s="417"/>
      <c r="V135" s="417"/>
      <c r="W135" s="417"/>
      <c r="X135" s="417"/>
      <c r="Y135" s="417"/>
      <c r="Z135" s="417"/>
      <c r="AA135" s="417"/>
      <c r="AB135" s="417"/>
      <c r="AC135" s="417"/>
      <c r="AD135" s="417">
        <f>SUM(AD136)</f>
        <v>0</v>
      </c>
      <c r="AE135" s="165" t="s">
        <v>25</v>
      </c>
      <c r="AF135" s="4"/>
    </row>
    <row r="136" spans="1:32" s="14" customFormat="1" ht="21" hidden="1" customHeight="1">
      <c r="A136" s="43"/>
      <c r="B136" s="44" t="s">
        <v>349</v>
      </c>
      <c r="C136" s="34" t="s">
        <v>351</v>
      </c>
      <c r="D136" s="153">
        <v>0</v>
      </c>
      <c r="E136" s="111">
        <f>AD136/1000</f>
        <v>0</v>
      </c>
      <c r="F136" s="112">
        <f>SUMIF(AB137:AB137,"보조",AD137:AD137)/1000</f>
        <v>0</v>
      </c>
      <c r="G136" s="112">
        <f>SUMIF($AB$8:$AB$17,"7종",$AD$8:$AD$17)/1000</f>
        <v>0</v>
      </c>
      <c r="H136" s="112">
        <f>SUMIF($AB$8:$AB$17,"4종",$AD$8:$AD$17)/1000</f>
        <v>0</v>
      </c>
      <c r="I136" s="112">
        <f>SUMIF(AB137:AB137,"후원",AD137:AD137)/1000</f>
        <v>0</v>
      </c>
      <c r="J136" s="112">
        <f>SUMIF(AB137:AB138,"입소",AD137:AD138)/1000</f>
        <v>0</v>
      </c>
      <c r="K136" s="112">
        <f>SUMIF(AB137:AB137,"전입",AD137:AD137)/1000</f>
        <v>0</v>
      </c>
      <c r="L136" s="112">
        <f>SUMIF(AB137:AB137,"잡수",AD137:AD137)/1000</f>
        <v>0</v>
      </c>
      <c r="M136" s="111">
        <f>E136-D136</f>
        <v>0</v>
      </c>
      <c r="N136" s="119">
        <f>IF(D136=0,0,M136/D136)</f>
        <v>0</v>
      </c>
      <c r="O136" s="418" t="s">
        <v>357</v>
      </c>
      <c r="P136" s="173"/>
      <c r="Q136" s="173"/>
      <c r="R136" s="173"/>
      <c r="S136" s="173"/>
      <c r="T136" s="172"/>
      <c r="U136" s="172"/>
      <c r="V136" s="172"/>
      <c r="W136" s="172"/>
      <c r="X136" s="172"/>
      <c r="Y136" s="417" t="s">
        <v>341</v>
      </c>
      <c r="Z136" s="417"/>
      <c r="AA136" s="417"/>
      <c r="AB136" s="417"/>
      <c r="AC136" s="166"/>
      <c r="AD136" s="166">
        <f>AD137</f>
        <v>0</v>
      </c>
      <c r="AE136" s="165" t="s">
        <v>25</v>
      </c>
      <c r="AF136" s="4"/>
    </row>
    <row r="137" spans="1:32" s="14" customFormat="1" ht="21" hidden="1" customHeight="1">
      <c r="A137" s="43"/>
      <c r="B137" s="44" t="s">
        <v>350</v>
      </c>
      <c r="C137" s="57" t="s">
        <v>350</v>
      </c>
      <c r="D137" s="152"/>
      <c r="E137" s="109"/>
      <c r="F137" s="438"/>
      <c r="G137" s="438"/>
      <c r="H137" s="438"/>
      <c r="I137" s="438"/>
      <c r="J137" s="438"/>
      <c r="K137" s="438"/>
      <c r="L137" s="438"/>
      <c r="M137" s="109"/>
      <c r="N137" s="82"/>
      <c r="O137" s="114"/>
      <c r="P137" s="114"/>
      <c r="Q137" s="114"/>
      <c r="R137" s="114"/>
      <c r="S137" s="114"/>
      <c r="T137" s="97"/>
      <c r="U137" s="97"/>
      <c r="V137" s="97"/>
      <c r="W137" s="97"/>
      <c r="X137" s="97"/>
      <c r="Y137" s="97"/>
      <c r="Z137" s="97"/>
      <c r="AA137" s="97"/>
      <c r="AB137" s="97"/>
      <c r="AC137" s="116"/>
      <c r="AD137" s="116"/>
      <c r="AE137" s="117" t="s">
        <v>378</v>
      </c>
      <c r="AF137" s="4"/>
    </row>
    <row r="138" spans="1:32" s="14" customFormat="1" ht="21" hidden="1" customHeight="1">
      <c r="A138" s="43"/>
      <c r="B138" s="44"/>
      <c r="C138" s="44" t="s">
        <v>299</v>
      </c>
      <c r="D138" s="151"/>
      <c r="E138" s="107"/>
      <c r="F138" s="437">
        <f>SUMIF(AB139:AB139,"보조",AD139:AD139)/1000</f>
        <v>0</v>
      </c>
      <c r="G138" s="437">
        <f>SUMIF($AB$8:$AB$17,"7종",$AD$8:$AD$17)/1000</f>
        <v>0</v>
      </c>
      <c r="H138" s="437">
        <f>SUMIF($AB$8:$AB$17,"4종",$AD$8:$AD$17)/1000</f>
        <v>0</v>
      </c>
      <c r="I138" s="437">
        <f>SUMIF(AB139:AB139,"후원",AD139:AD139)/1000</f>
        <v>0</v>
      </c>
      <c r="J138" s="437">
        <f>SUMIF(AB139:AB140,"입소",AD139:AD140)/1000</f>
        <v>0</v>
      </c>
      <c r="K138" s="437">
        <f>SUMIF(AB139:AB139,"전입",AD139:AD139)/1000</f>
        <v>0</v>
      </c>
      <c r="L138" s="437">
        <f>SUMIF(AB139:AB139,"잡수",AD139:AD139)/1000</f>
        <v>0</v>
      </c>
      <c r="M138" s="107">
        <f>E138-D138</f>
        <v>0</v>
      </c>
      <c r="N138" s="68">
        <f>IF(D138=0,0,M138/D138)</f>
        <v>0</v>
      </c>
      <c r="O138" s="418" t="s">
        <v>358</v>
      </c>
      <c r="P138" s="173"/>
      <c r="Q138" s="173"/>
      <c r="R138" s="173"/>
      <c r="S138" s="173"/>
      <c r="T138" s="172"/>
      <c r="U138" s="172"/>
      <c r="V138" s="172"/>
      <c r="W138" s="172"/>
      <c r="X138" s="172"/>
      <c r="Y138" s="417" t="s">
        <v>341</v>
      </c>
      <c r="Z138" s="417"/>
      <c r="AA138" s="417"/>
      <c r="AB138" s="417"/>
      <c r="AC138" s="166"/>
      <c r="AD138" s="166">
        <f>AD139</f>
        <v>0</v>
      </c>
      <c r="AE138" s="165" t="s">
        <v>25</v>
      </c>
      <c r="AF138" s="4"/>
    </row>
    <row r="139" spans="1:32" s="14" customFormat="1" ht="21" hidden="1" customHeight="1">
      <c r="A139" s="56"/>
      <c r="B139" s="57"/>
      <c r="C139" s="57" t="s">
        <v>352</v>
      </c>
      <c r="D139" s="152"/>
      <c r="E139" s="109"/>
      <c r="F139" s="109"/>
      <c r="G139" s="109"/>
      <c r="H139" s="109"/>
      <c r="I139" s="109"/>
      <c r="J139" s="109"/>
      <c r="K139" s="109"/>
      <c r="L139" s="109"/>
      <c r="M139" s="109"/>
      <c r="N139" s="82"/>
      <c r="O139" s="326"/>
      <c r="P139" s="326"/>
      <c r="Q139" s="326"/>
      <c r="R139" s="326"/>
      <c r="S139" s="326"/>
      <c r="T139" s="326"/>
      <c r="U139" s="326"/>
      <c r="V139" s="326"/>
      <c r="W139" s="326"/>
      <c r="X139" s="326"/>
      <c r="Y139" s="326"/>
      <c r="Z139" s="326"/>
      <c r="AA139" s="326"/>
      <c r="AB139" s="326"/>
      <c r="AC139" s="326"/>
      <c r="AD139" s="326"/>
      <c r="AE139" s="436" t="s">
        <v>378</v>
      </c>
      <c r="AF139" s="4"/>
    </row>
    <row r="140" spans="1:32" s="11" customFormat="1" ht="21" customHeight="1">
      <c r="A140" s="33" t="s">
        <v>344</v>
      </c>
      <c r="B140" s="511" t="s">
        <v>20</v>
      </c>
      <c r="C140" s="512"/>
      <c r="D140" s="449">
        <f>D141</f>
        <v>0</v>
      </c>
      <c r="E140" s="449">
        <f>E141</f>
        <v>2750</v>
      </c>
      <c r="F140" s="449">
        <f t="shared" ref="F140:L140" si="20">F141</f>
        <v>0</v>
      </c>
      <c r="G140" s="449">
        <f t="shared" si="20"/>
        <v>0</v>
      </c>
      <c r="H140" s="449">
        <f t="shared" si="20"/>
        <v>0</v>
      </c>
      <c r="I140" s="449">
        <f t="shared" si="20"/>
        <v>0</v>
      </c>
      <c r="J140" s="449">
        <f t="shared" si="20"/>
        <v>0</v>
      </c>
      <c r="K140" s="449">
        <f t="shared" si="20"/>
        <v>2750</v>
      </c>
      <c r="L140" s="449">
        <f t="shared" si="20"/>
        <v>0</v>
      </c>
      <c r="M140" s="450">
        <f>E140-D140</f>
        <v>2750</v>
      </c>
      <c r="N140" s="293">
        <f>IF(D140=0,0,M140/D140)</f>
        <v>0</v>
      </c>
      <c r="O140" s="451" t="s">
        <v>420</v>
      </c>
      <c r="P140" s="451"/>
      <c r="Q140" s="451"/>
      <c r="R140" s="451"/>
      <c r="S140" s="223"/>
      <c r="T140" s="223"/>
      <c r="U140" s="223"/>
      <c r="V140" s="223"/>
      <c r="W140" s="223"/>
      <c r="X140" s="223"/>
      <c r="Y140" s="223"/>
      <c r="Z140" s="223"/>
      <c r="AA140" s="223"/>
      <c r="AB140" s="223"/>
      <c r="AC140" s="223"/>
      <c r="AD140" s="223">
        <f>SUM(AD141)</f>
        <v>2750000</v>
      </c>
      <c r="AE140" s="452" t="s">
        <v>25</v>
      </c>
      <c r="AF140" s="1"/>
    </row>
    <row r="141" spans="1:32" s="11" customFormat="1" ht="21" customHeight="1">
      <c r="A141" s="43"/>
      <c r="B141" s="44" t="s">
        <v>344</v>
      </c>
      <c r="C141" s="44" t="s">
        <v>344</v>
      </c>
      <c r="D141" s="151">
        <v>0</v>
      </c>
      <c r="E141" s="107">
        <f>AD141/1000</f>
        <v>2750</v>
      </c>
      <c r="F141" s="112">
        <f>SUMIF(AB142:AB142,"보조",AD142:AD142)/1000</f>
        <v>0</v>
      </c>
      <c r="G141" s="112">
        <f>SUMIF($AB$8:$AB$17,"7종",$AD$8:$AD$17)/1000</f>
        <v>0</v>
      </c>
      <c r="H141" s="112">
        <f>SUMIF($AB$8:$AB$17,"4종",$AD$8:$AD$17)/1000</f>
        <v>0</v>
      </c>
      <c r="I141" s="112">
        <f>SUMIF(AB142:AB142,"후원",AD142:AD142)/1000</f>
        <v>0</v>
      </c>
      <c r="J141" s="112">
        <f>SUMIF(AB142:AB143,"입소",AD142:AD143)/1000</f>
        <v>0</v>
      </c>
      <c r="K141" s="112">
        <f>SUMIF(AB142:AB142,"전입",AD142:AD142)/1000</f>
        <v>2750</v>
      </c>
      <c r="L141" s="112">
        <f>SUMIF(AB142:AB142,"잡수",AD142:AD142)/1000</f>
        <v>0</v>
      </c>
      <c r="M141" s="107">
        <f>E141-D141</f>
        <v>2750</v>
      </c>
      <c r="N141" s="68">
        <f>IF(D141=0,0,M141/D141)</f>
        <v>0</v>
      </c>
      <c r="O141" s="114" t="s">
        <v>345</v>
      </c>
      <c r="P141" s="169"/>
      <c r="Q141" s="169"/>
      <c r="R141" s="169"/>
      <c r="S141" s="169"/>
      <c r="T141" s="149"/>
      <c r="U141" s="149"/>
      <c r="V141" s="149"/>
      <c r="W141" s="149"/>
      <c r="X141" s="149"/>
      <c r="Y141" s="417" t="s">
        <v>341</v>
      </c>
      <c r="Z141" s="97"/>
      <c r="AA141" s="97"/>
      <c r="AB141" s="97"/>
      <c r="AC141" s="116"/>
      <c r="AD141" s="116">
        <f>AD142</f>
        <v>2750000</v>
      </c>
      <c r="AE141" s="117" t="s">
        <v>25</v>
      </c>
      <c r="AF141" s="1"/>
    </row>
    <row r="142" spans="1:32" s="1" customFormat="1" ht="21" customHeight="1">
      <c r="A142" s="56"/>
      <c r="B142" s="57"/>
      <c r="C142" s="57"/>
      <c r="D142" s="152"/>
      <c r="E142" s="109"/>
      <c r="F142" s="109"/>
      <c r="G142" s="109"/>
      <c r="H142" s="109"/>
      <c r="I142" s="109"/>
      <c r="J142" s="109"/>
      <c r="K142" s="109"/>
      <c r="L142" s="109"/>
      <c r="M142" s="109"/>
      <c r="N142" s="82"/>
      <c r="O142" s="326" t="s">
        <v>405</v>
      </c>
      <c r="P142" s="326"/>
      <c r="Q142" s="326"/>
      <c r="R142" s="326"/>
      <c r="S142" s="326"/>
      <c r="T142" s="326"/>
      <c r="U142" s="326"/>
      <c r="V142" s="326"/>
      <c r="W142" s="326"/>
      <c r="X142" s="326"/>
      <c r="Y142" s="142"/>
      <c r="Z142" s="142"/>
      <c r="AA142" s="142"/>
      <c r="AB142" s="142" t="s">
        <v>413</v>
      </c>
      <c r="AC142" s="142"/>
      <c r="AD142" s="517">
        <v>2750000</v>
      </c>
      <c r="AE142" s="518" t="s">
        <v>412</v>
      </c>
    </row>
    <row r="143" spans="1:32" s="11" customFormat="1" ht="21" customHeight="1">
      <c r="A143" s="43" t="s">
        <v>21</v>
      </c>
      <c r="B143" s="511" t="s">
        <v>20</v>
      </c>
      <c r="C143" s="512"/>
      <c r="D143" s="449">
        <f>SUM(D144)</f>
        <v>0</v>
      </c>
      <c r="E143" s="449">
        <f>SUM(E144)</f>
        <v>42184</v>
      </c>
      <c r="F143" s="449">
        <f t="shared" ref="F143:L143" si="21">SUM(F144)</f>
        <v>0</v>
      </c>
      <c r="G143" s="449">
        <f t="shared" si="21"/>
        <v>0</v>
      </c>
      <c r="H143" s="449">
        <f t="shared" si="21"/>
        <v>0</v>
      </c>
      <c r="I143" s="449">
        <f t="shared" si="21"/>
        <v>41259</v>
      </c>
      <c r="J143" s="449">
        <f t="shared" si="21"/>
        <v>0</v>
      </c>
      <c r="K143" s="449">
        <f t="shared" si="21"/>
        <v>0</v>
      </c>
      <c r="L143" s="449">
        <f t="shared" si="21"/>
        <v>925</v>
      </c>
      <c r="M143" s="450">
        <f>E143-D143</f>
        <v>42184</v>
      </c>
      <c r="N143" s="293">
        <f>IF(D143=0,0,M143/D143)</f>
        <v>0</v>
      </c>
      <c r="O143" s="451" t="s">
        <v>421</v>
      </c>
      <c r="P143" s="451"/>
      <c r="Q143" s="451"/>
      <c r="R143" s="451"/>
      <c r="S143" s="223"/>
      <c r="T143" s="223"/>
      <c r="U143" s="223"/>
      <c r="V143" s="223"/>
      <c r="W143" s="223"/>
      <c r="X143" s="223"/>
      <c r="Y143" s="223"/>
      <c r="Z143" s="223"/>
      <c r="AA143" s="223"/>
      <c r="AB143" s="223"/>
      <c r="AC143" s="223"/>
      <c r="AD143" s="223">
        <f>AD144</f>
        <v>42184000</v>
      </c>
      <c r="AE143" s="452" t="s">
        <v>25</v>
      </c>
      <c r="AF143" s="1"/>
    </row>
    <row r="144" spans="1:32" s="11" customFormat="1" ht="21" customHeight="1">
      <c r="A144" s="43" t="s">
        <v>353</v>
      </c>
      <c r="B144" s="44" t="s">
        <v>21</v>
      </c>
      <c r="C144" s="34" t="s">
        <v>21</v>
      </c>
      <c r="D144" s="111">
        <v>0</v>
      </c>
      <c r="E144" s="111">
        <f>SUM(F144:L144)</f>
        <v>42184</v>
      </c>
      <c r="F144" s="112">
        <f>SUMIF(AB145:AB147,"보조",AD145:AD147)/1000</f>
        <v>0</v>
      </c>
      <c r="G144" s="112">
        <f>SUMIF($AB$8:$AB$17,"7종",$AD$8:$AD$17)/1000</f>
        <v>0</v>
      </c>
      <c r="H144" s="112">
        <f>SUMIF($AB$8:$AB$17,"4종",$AD$8:$AD$17)/1000</f>
        <v>0</v>
      </c>
      <c r="I144" s="112">
        <f>SUMIF(AB145:AB147,"후원",AD145:AD147)/1000</f>
        <v>41259</v>
      </c>
      <c r="J144" s="112">
        <f>SUMIF(AB147:AB148,"입소",AD147:AD148)/1000</f>
        <v>0</v>
      </c>
      <c r="K144" s="112">
        <f>SUMIF(AB145:AB147,"전입",AD145:AD147)/1000</f>
        <v>0</v>
      </c>
      <c r="L144" s="112">
        <f>SUMIF(AB145:AB147,"잡수",AD145:AD147)/1000</f>
        <v>925</v>
      </c>
      <c r="M144" s="111">
        <f>E144-D144</f>
        <v>42184</v>
      </c>
      <c r="N144" s="119">
        <f>IF(D144=0,0,M144/D144)</f>
        <v>0</v>
      </c>
      <c r="O144" s="418" t="s">
        <v>51</v>
      </c>
      <c r="P144" s="173"/>
      <c r="Q144" s="173"/>
      <c r="R144" s="173"/>
      <c r="S144" s="173"/>
      <c r="T144" s="172"/>
      <c r="U144" s="172"/>
      <c r="V144" s="172"/>
      <c r="W144" s="172"/>
      <c r="X144" s="172"/>
      <c r="Y144" s="417" t="s">
        <v>101</v>
      </c>
      <c r="Z144" s="417"/>
      <c r="AA144" s="417"/>
      <c r="AB144" s="417"/>
      <c r="AC144" s="166"/>
      <c r="AD144" s="166">
        <f>SUM(AD145:AD147)</f>
        <v>42184000</v>
      </c>
      <c r="AE144" s="165" t="s">
        <v>25</v>
      </c>
      <c r="AF144" s="1"/>
    </row>
    <row r="145" spans="1:32" s="11" customFormat="1" ht="21" customHeight="1">
      <c r="A145" s="43" t="s">
        <v>160</v>
      </c>
      <c r="B145" s="44" t="s">
        <v>353</v>
      </c>
      <c r="C145" s="44"/>
      <c r="D145" s="151"/>
      <c r="E145" s="107"/>
      <c r="F145" s="437"/>
      <c r="G145" s="437"/>
      <c r="H145" s="437"/>
      <c r="I145" s="437"/>
      <c r="J145" s="437"/>
      <c r="K145" s="437"/>
      <c r="L145" s="437"/>
      <c r="M145" s="107"/>
      <c r="N145" s="68"/>
      <c r="O145" s="521" t="s">
        <v>422</v>
      </c>
      <c r="P145" s="169"/>
      <c r="Q145" s="169"/>
      <c r="R145" s="169"/>
      <c r="S145" s="169"/>
      <c r="T145" s="149"/>
      <c r="U145" s="149"/>
      <c r="V145" s="149"/>
      <c r="W145" s="149"/>
      <c r="X145" s="149"/>
      <c r="Y145" s="149"/>
      <c r="Z145" s="149"/>
      <c r="AA145" s="149"/>
      <c r="AB145" s="270" t="s">
        <v>423</v>
      </c>
      <c r="AC145" s="66"/>
      <c r="AD145" s="66">
        <v>925000</v>
      </c>
      <c r="AE145" s="55" t="s">
        <v>424</v>
      </c>
      <c r="AF145" s="1"/>
    </row>
    <row r="146" spans="1:32" s="11" customFormat="1" ht="21" customHeight="1">
      <c r="A146" s="43"/>
      <c r="B146" s="44" t="s">
        <v>425</v>
      </c>
      <c r="C146" s="44"/>
      <c r="D146" s="151"/>
      <c r="E146" s="107"/>
      <c r="F146" s="437"/>
      <c r="G146" s="437"/>
      <c r="H146" s="437"/>
      <c r="I146" s="437"/>
      <c r="J146" s="437"/>
      <c r="K146" s="437"/>
      <c r="L146" s="437"/>
      <c r="M146" s="107"/>
      <c r="N146" s="68"/>
      <c r="O146" s="271" t="s">
        <v>427</v>
      </c>
      <c r="P146" s="169"/>
      <c r="Q146" s="169"/>
      <c r="R146" s="169"/>
      <c r="S146" s="169"/>
      <c r="T146" s="149"/>
      <c r="U146" s="149"/>
      <c r="V146" s="149"/>
      <c r="W146" s="149"/>
      <c r="X146" s="149"/>
      <c r="Y146" s="149"/>
      <c r="Z146" s="149"/>
      <c r="AA146" s="149"/>
      <c r="AB146" s="270" t="s">
        <v>426</v>
      </c>
      <c r="AC146" s="66"/>
      <c r="AD146" s="66">
        <v>41259000</v>
      </c>
      <c r="AE146" s="55" t="s">
        <v>411</v>
      </c>
      <c r="AF146" s="1"/>
    </row>
    <row r="147" spans="1:32" s="11" customFormat="1" ht="21" customHeight="1">
      <c r="A147" s="43"/>
      <c r="B147" s="44"/>
      <c r="C147" s="57"/>
      <c r="D147" s="152"/>
      <c r="E147" s="109"/>
      <c r="F147" s="109"/>
      <c r="G147" s="109"/>
      <c r="H147" s="109"/>
      <c r="I147" s="109"/>
      <c r="J147" s="109"/>
      <c r="K147" s="109"/>
      <c r="L147" s="109"/>
      <c r="M147" s="109"/>
      <c r="N147" s="82"/>
      <c r="O147" s="439"/>
      <c r="P147" s="416"/>
      <c r="Q147" s="416"/>
      <c r="R147" s="416"/>
      <c r="S147" s="416"/>
      <c r="T147" s="415"/>
      <c r="U147" s="415"/>
      <c r="V147" s="415"/>
      <c r="W147" s="415"/>
      <c r="X147" s="415"/>
      <c r="Y147" s="415"/>
      <c r="Z147" s="415"/>
      <c r="AA147" s="415"/>
      <c r="AB147" s="444"/>
      <c r="AC147" s="366"/>
      <c r="AD147" s="70"/>
      <c r="AE147" s="365"/>
      <c r="AF147" s="2"/>
    </row>
    <row r="148" spans="1:32" s="11" customFormat="1" ht="21" customHeight="1">
      <c r="A148" s="43"/>
      <c r="B148" s="44"/>
      <c r="C148" s="44" t="s">
        <v>354</v>
      </c>
      <c r="D148" s="151">
        <v>0</v>
      </c>
      <c r="E148" s="107"/>
      <c r="F148" s="112">
        <f>SUMIF(AB149:AB149,"보조",AD149:AD149)/1000</f>
        <v>0</v>
      </c>
      <c r="G148" s="112">
        <f>SUMIF($AB$8:$AB$17,"7종",$AD$8:$AD$17)/1000</f>
        <v>0</v>
      </c>
      <c r="H148" s="112">
        <f>SUMIF($AB$8:$AB$17,"4종",$AD$8:$AD$17)/1000</f>
        <v>0</v>
      </c>
      <c r="I148" s="112">
        <f>SUMIF(AB149:AB149,"후원",AD149:AD149)/1000</f>
        <v>0</v>
      </c>
      <c r="J148" s="112">
        <f>SUMIF(AB149:AB150,"입소",AD149:AD150)/1000</f>
        <v>0</v>
      </c>
      <c r="K148" s="112">
        <f>SUMIF(AB149:AB149,"전입",AD149:AD149)/1000</f>
        <v>0</v>
      </c>
      <c r="L148" s="112">
        <f>SUMIF(AB149:AB149,"잡수",AD149:AD149)/1000</f>
        <v>0</v>
      </c>
      <c r="M148" s="107">
        <f>E148-D148</f>
        <v>0</v>
      </c>
      <c r="N148" s="68">
        <f>IF(D148=0,0,M148/D148)</f>
        <v>0</v>
      </c>
      <c r="O148" s="418" t="s">
        <v>355</v>
      </c>
      <c r="P148" s="173"/>
      <c r="Q148" s="173"/>
      <c r="R148" s="173"/>
      <c r="S148" s="173"/>
      <c r="T148" s="172"/>
      <c r="U148" s="172"/>
      <c r="V148" s="172"/>
      <c r="W148" s="172"/>
      <c r="X148" s="172"/>
      <c r="Y148" s="417" t="s">
        <v>101</v>
      </c>
      <c r="Z148" s="417"/>
      <c r="AA148" s="417"/>
      <c r="AB148" s="417"/>
      <c r="AC148" s="166"/>
      <c r="AD148" s="166">
        <f>SUM(AD149:AD150)</f>
        <v>0</v>
      </c>
      <c r="AE148" s="165" t="s">
        <v>25</v>
      </c>
      <c r="AF148" s="2"/>
    </row>
    <row r="149" spans="1:32" s="1" customFormat="1" ht="21" customHeight="1" thickBot="1">
      <c r="A149" s="134"/>
      <c r="B149" s="100"/>
      <c r="C149" s="100"/>
      <c r="D149" s="156"/>
      <c r="E149" s="135"/>
      <c r="F149" s="135"/>
      <c r="G149" s="135"/>
      <c r="H149" s="135"/>
      <c r="I149" s="135"/>
      <c r="J149" s="135"/>
      <c r="K149" s="135"/>
      <c r="L149" s="135"/>
      <c r="M149" s="135"/>
      <c r="N149" s="136"/>
      <c r="O149" s="440" t="s">
        <v>356</v>
      </c>
      <c r="P149" s="367"/>
      <c r="Q149" s="367"/>
      <c r="R149" s="367"/>
      <c r="S149" s="368"/>
      <c r="T149" s="368"/>
      <c r="U149" s="368"/>
      <c r="V149" s="368"/>
      <c r="W149" s="368"/>
      <c r="X149" s="368"/>
      <c r="Y149" s="368"/>
      <c r="Z149" s="368"/>
      <c r="AA149" s="368"/>
      <c r="AB149" s="368"/>
      <c r="AC149" s="368"/>
      <c r="AD149" s="368"/>
      <c r="AE149" s="369"/>
    </row>
    <row r="151" spans="1:32" ht="21" customHeight="1">
      <c r="E151" s="269"/>
      <c r="F151" s="269"/>
    </row>
    <row r="152" spans="1:32" ht="21" customHeight="1">
      <c r="E152" s="269"/>
      <c r="F152" s="269"/>
    </row>
    <row r="153" spans="1:32" ht="21" customHeight="1">
      <c r="F153" s="269"/>
    </row>
    <row r="154" spans="1:32" ht="21" customHeight="1">
      <c r="E154" s="269"/>
      <c r="F154" s="269"/>
    </row>
    <row r="155" spans="1:32" ht="21" customHeight="1">
      <c r="E155" s="269"/>
      <c r="F155" s="269"/>
    </row>
    <row r="156" spans="1:32" ht="21" customHeight="1">
      <c r="E156" s="269"/>
      <c r="F156" s="269"/>
    </row>
  </sheetData>
  <mergeCells count="19">
    <mergeCell ref="B143:C143"/>
    <mergeCell ref="B132:C132"/>
    <mergeCell ref="B113:C113"/>
    <mergeCell ref="B103:C103"/>
    <mergeCell ref="B92:C92"/>
    <mergeCell ref="B140:C140"/>
    <mergeCell ref="B135:C135"/>
    <mergeCell ref="O2:AE3"/>
    <mergeCell ref="A1:D1"/>
    <mergeCell ref="V86:W86"/>
    <mergeCell ref="V59:W59"/>
    <mergeCell ref="O78:S78"/>
    <mergeCell ref="B5:C5"/>
    <mergeCell ref="A4:C4"/>
    <mergeCell ref="M2:N2"/>
    <mergeCell ref="A2:C2"/>
    <mergeCell ref="D2:D3"/>
    <mergeCell ref="E2:L2"/>
    <mergeCell ref="O22:P22"/>
  </mergeCells>
  <phoneticPr fontId="8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&amp;C&amp;P/&amp;N&amp;R사회복지법인 바다의별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4</vt:i4>
      </vt:variant>
    </vt:vector>
  </HeadingPairs>
  <TitlesOfParts>
    <vt:vector size="7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세출!기본급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ADMIN</cp:lastModifiedBy>
  <cp:revision>65</cp:revision>
  <cp:lastPrinted>2018-12-12T07:56:53Z</cp:lastPrinted>
  <dcterms:created xsi:type="dcterms:W3CDTF">2003-12-18T04:11:57Z</dcterms:created>
  <dcterms:modified xsi:type="dcterms:W3CDTF">2018-12-12T08:21:18Z</dcterms:modified>
</cp:coreProperties>
</file>