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1년 1월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1월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<sst xmlns="http://schemas.openxmlformats.org/spreadsheetml/2006/main" count="191" uniqueCount="99">
  <si>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</si>
  <si>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</si>
  <si>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</si>
  <si>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</si>
  <si>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</si>
  <si>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</si>
  <si>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</si>
  <si>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</si>
  <si>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</si>
  <si>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</si>
  <si>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</si>
  <si>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</si>
  <si>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</si>
  <si>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</si>
  <si>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</si>
  <si>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</si>
  <si>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</si>
  <si>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</si>
  <si>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</si>
  <si>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</si>
  <si>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</si>
  <si>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</si>
  <si>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</si>
  <si>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</si>
  <si>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</si>
  <si>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</si>
  <si>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</si>
  <si>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</si>
  <si>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</si>
  <si>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</si>
  <si>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</si>
  <si>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</si>
  <si>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</si>
  <si>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</si>
  <si>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</si>
  <si>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</si>
  <si>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</si>
  <si>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</si>
  <si>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</si>
  <si>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</si>
  <si>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</si>
  <si>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</si>
  <si>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</si>
  <si>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</si>
  <si>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</si>
  <si>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</si>
  <si>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</si>
  <si>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</si>
  <si>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</si>
  <si>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</si>
  <si>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</si>
  <si>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</si>
  <si>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</si>
  <si>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</si>
  <si>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</si>
  <si>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</si>
  <si>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</si>
  <si>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</si>
  <si>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</si>
  <si>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</si>
  <si>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</si>
  <si>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</si>
  <si>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</si>
  <si>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</si>
  <si>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</si>
  <si>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</si>
  <si>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</si>
  <si>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</si>
  <si>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</si>
  <si>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 xml:space="preserve">결연후원금 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</si>
  <si>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</si>
  <si>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</si>
  <si>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</si>
  <si>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</si>
  <si>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</si>
  <si>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</si>
  <si>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</si>
  <si>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</si>
  <si>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</si>
  <si>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</si>
  <si>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연합모금</t>
  </si>
  <si>
    <t>예금이자</t>
  </si>
  <si>
    <t>푸드트럭운영사업</t>
  </si>
  <si>
    <t>반환금</t>
  </si>
  <si>
    <t>2021. 1. 31 기준 (단위 : 원)</t>
  </si>
  <si>
    <t>2021년도 1월 바다의별 비지정후원금 사용내역(직,간접비)</t>
  </si>
  <si>
    <t>2021. 1. 31기준 (단위 : 원)</t>
  </si>
  <si>
    <t>2021년도 1월 바다의별 지정후원금 사용내역(직,간접비)</t>
  </si>
  <si>
    <t>2021. 1. 31일 기준 (단위 : 원)</t>
  </si>
  <si>
    <t>아름다운가게(푸드트럭)</t>
  </si>
  <si>
    <t>외벽개선공사 설계계약금</t>
  </si>
  <si>
    <t>연합모금 예금이자 반환</t>
  </si>
  <si>
    <t>근태관리시스템 이용 외</t>
  </si>
  <si>
    <t>종합검사 및 주유</t>
  </si>
  <si>
    <t>업무용 모니터/ 책걸상 구입</t>
  </si>
  <si>
    <t>세탁세제 구입</t>
  </si>
  <si>
    <t>푸드트럭 비품구입 외</t>
  </si>
  <si>
    <t>2021년 1월 바다의별 후원금 결산서</t>
  </si>
  <si>
    <t>아름다운가게(지원)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</si>
</sst>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left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left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7" xfId="0" applyNumberFormat="1" applyFont="1" applyFill="1" applyBorder="1" applyAlignment="1">
      <alignment horizontal="right" vertical="center"/>
    </xf>
    <xf numFmtId="176" fontId="47" fillId="34" borderId="28" xfId="0" applyNumberFormat="1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29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6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0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19" xfId="48" applyFont="1" applyFill="1" applyBorder="1" applyAlignment="1">
      <alignment horizontal="right" vertical="center"/>
    </xf>
    <xf numFmtId="41" fontId="45" fillId="0" borderId="17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0" fontId="43" fillId="0" borderId="20" xfId="0" applyFont="1" applyBorder="1" applyAlignment="1">
      <alignment/>
    </xf>
    <xf numFmtId="176" fontId="44" fillId="0" borderId="42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7" fillId="34" borderId="27" xfId="43" applyNumberFormat="1" applyFont="1" applyFill="1" applyBorder="1" applyAlignment="1">
      <alignment horizontal="right" vertical="center"/>
    </xf>
    <xf numFmtId="177" fontId="47" fillId="34" borderId="28" xfId="43" applyNumberFormat="1" applyFont="1" applyFill="1" applyBorder="1" applyAlignment="1">
      <alignment horizontal="right" vertical="center"/>
    </xf>
    <xf numFmtId="176" fontId="44" fillId="0" borderId="17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 wrapText="1"/>
    </xf>
    <xf numFmtId="176" fontId="46" fillId="0" borderId="21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3" xfId="0" applyNumberFormat="1" applyFont="1" applyFill="1" applyBorder="1" applyAlignment="1">
      <alignment vertical="center" wrapText="1"/>
    </xf>
    <xf numFmtId="176" fontId="44" fillId="35" borderId="0" xfId="0" applyNumberFormat="1" applyFont="1" applyFill="1" applyBorder="1" applyAlignment="1">
      <alignment horizontal="right" vertical="center"/>
    </xf>
    <xf numFmtId="176" fontId="44" fillId="35" borderId="44" xfId="0" applyNumberFormat="1" applyFont="1" applyFill="1" applyBorder="1" applyAlignment="1">
      <alignment horizontal="right" vertical="center"/>
    </xf>
    <xf numFmtId="176" fontId="44" fillId="35" borderId="45" xfId="0" applyNumberFormat="1" applyFont="1" applyFill="1" applyBorder="1" applyAlignment="1">
      <alignment horizontal="right" vertical="center"/>
    </xf>
    <xf numFmtId="176" fontId="44" fillId="0" borderId="46" xfId="0" applyNumberFormat="1" applyFont="1" applyBorder="1" applyAlignment="1">
      <alignment vertical="center"/>
    </xf>
    <xf numFmtId="176" fontId="44" fillId="36" borderId="42" xfId="0" applyNumberFormat="1" applyFont="1" applyFill="1" applyBorder="1" applyAlignment="1">
      <alignment horizontal="center" vertical="center"/>
    </xf>
    <xf numFmtId="176" fontId="44" fillId="36" borderId="0" xfId="0" applyNumberFormat="1" applyFont="1" applyFill="1" applyBorder="1" applyAlignment="1">
      <alignment horizontal="right" vertical="center"/>
    </xf>
    <xf numFmtId="176" fontId="44" fillId="36" borderId="45" xfId="0" applyNumberFormat="1" applyFont="1" applyFill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176" fontId="44" fillId="0" borderId="20" xfId="0" applyNumberFormat="1" applyFont="1" applyFill="1" applyBorder="1" applyAlignment="1">
      <alignment horizontal="left" vertical="center" wrapText="1"/>
    </xf>
    <xf numFmtId="41" fontId="44" fillId="0" borderId="20" xfId="48" applyFont="1" applyBorder="1" applyAlignment="1">
      <alignment/>
    </xf>
    <xf numFmtId="176" fontId="44" fillId="35" borderId="47" xfId="0" applyNumberFormat="1" applyFont="1" applyFill="1" applyBorder="1" applyAlignment="1">
      <alignment horizontal="right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8" xfId="0" applyNumberFormat="1" applyFont="1" applyBorder="1" applyAlignment="1">
      <alignment horizontal="center" vertical="center"/>
    </xf>
    <xf numFmtId="176" fontId="44" fillId="35" borderId="45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41" fontId="45" fillId="0" borderId="12" xfId="48" applyFont="1" applyFill="1" applyBorder="1" applyAlignment="1">
      <alignment horizontal="right" vertical="center"/>
    </xf>
    <xf numFmtId="41" fontId="45" fillId="0" borderId="13" xfId="48" applyFont="1" applyFill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176" fontId="44" fillId="0" borderId="50" xfId="0" applyNumberFormat="1" applyFont="1" applyFill="1" applyBorder="1" applyAlignment="1">
      <alignment vertical="center"/>
    </xf>
    <xf numFmtId="41" fontId="45" fillId="0" borderId="40" xfId="48" applyFont="1" applyFill="1" applyBorder="1" applyAlignment="1">
      <alignment horizontal="right" vertical="center"/>
    </xf>
    <xf numFmtId="176" fontId="44" fillId="35" borderId="0" xfId="0" applyNumberFormat="1" applyFont="1" applyFill="1" applyBorder="1" applyAlignment="1">
      <alignment vertical="center" shrinkToFit="1"/>
    </xf>
    <xf numFmtId="176" fontId="45" fillId="37" borderId="26" xfId="0" applyNumberFormat="1" applyFont="1" applyFill="1" applyBorder="1" applyAlignment="1">
      <alignment horizontal="center" vertical="center"/>
    </xf>
    <xf numFmtId="176" fontId="45" fillId="37" borderId="10" xfId="0" applyNumberFormat="1" applyFont="1" applyFill="1" applyBorder="1" applyAlignment="1">
      <alignment horizontal="center" vertical="center"/>
    </xf>
    <xf numFmtId="176" fontId="45" fillId="37" borderId="11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41" fontId="44" fillId="36" borderId="46" xfId="48" applyFont="1" applyFill="1" applyBorder="1" applyAlignment="1">
      <alignment vertical="center"/>
    </xf>
    <xf numFmtId="41" fontId="44" fillId="36" borderId="51" xfId="48" applyFont="1" applyFill="1" applyBorder="1" applyAlignment="1">
      <alignment vertical="center"/>
    </xf>
    <xf numFmtId="41" fontId="44" fillId="0" borderId="0" xfId="48" applyFont="1" applyFill="1" applyBorder="1" applyAlignment="1">
      <alignment vertical="center"/>
    </xf>
    <xf numFmtId="41" fontId="44" fillId="0" borderId="45" xfId="48" applyFont="1" applyFill="1" applyBorder="1" applyAlignment="1">
      <alignment vertical="center"/>
    </xf>
    <xf numFmtId="41" fontId="44" fillId="0" borderId="0" xfId="48" applyFont="1" applyFill="1" applyBorder="1" applyAlignment="1">
      <alignment horizontal="right" vertical="center"/>
    </xf>
    <xf numFmtId="41" fontId="44" fillId="0" borderId="0" xfId="48" applyFont="1" applyBorder="1" applyAlignment="1">
      <alignment vertical="center"/>
    </xf>
    <xf numFmtId="41" fontId="44" fillId="36" borderId="45" xfId="48" applyFont="1" applyFill="1" applyBorder="1" applyAlignment="1">
      <alignment horizontal="right" vertical="center"/>
    </xf>
    <xf numFmtId="176" fontId="44" fillId="36" borderId="52" xfId="0" applyNumberFormat="1" applyFont="1" applyFill="1" applyBorder="1" applyAlignment="1">
      <alignment horizontal="center" vertical="center"/>
    </xf>
    <xf numFmtId="176" fontId="44" fillId="36" borderId="42" xfId="0" applyNumberFormat="1" applyFont="1" applyFill="1" applyBorder="1" applyAlignment="1">
      <alignment horizontal="center" vertical="center" shrinkToFit="1"/>
    </xf>
    <xf numFmtId="176" fontId="44" fillId="0" borderId="42" xfId="0" applyNumberFormat="1" applyFont="1" applyBorder="1" applyAlignment="1">
      <alignment horizontal="center" vertical="center"/>
    </xf>
    <xf numFmtId="41" fontId="44" fillId="0" borderId="45" xfId="48" applyFont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176" fontId="44" fillId="0" borderId="45" xfId="0" applyNumberFormat="1" applyFont="1" applyBorder="1" applyAlignment="1">
      <alignment vertical="center"/>
    </xf>
    <xf numFmtId="176" fontId="44" fillId="0" borderId="42" xfId="0" applyNumberFormat="1" applyFont="1" applyBorder="1" applyAlignment="1">
      <alignment horizontal="center" vertical="center" shrinkToFit="1"/>
    </xf>
    <xf numFmtId="176" fontId="45" fillId="38" borderId="53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4" xfId="0" applyNumberFormat="1" applyFont="1" applyFill="1" applyBorder="1" applyAlignment="1">
      <alignment horizontal="center" vertical="center"/>
    </xf>
    <xf numFmtId="176" fontId="45" fillId="33" borderId="55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57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4" fillId="0" borderId="52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7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7" xfId="0" applyNumberFormat="1" applyFont="1" applyFill="1" applyBorder="1" applyAlignment="1">
      <alignment horizontal="right" vertical="center"/>
    </xf>
    <xf numFmtId="176" fontId="44" fillId="35" borderId="58" xfId="0" applyNumberFormat="1" applyFont="1" applyFill="1" applyBorder="1" applyAlignment="1">
      <alignment horizontal="righ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center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61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64" xfId="0" applyNumberFormat="1" applyFont="1" applyFill="1" applyBorder="1" applyAlignment="1">
      <alignment horizontal="right" vertical="center"/>
    </xf>
    <xf numFmtId="176" fontId="45" fillId="34" borderId="50" xfId="0" applyNumberFormat="1" applyFont="1" applyFill="1" applyBorder="1" applyAlignment="1">
      <alignment horizontal="right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 wrapText="1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60" xfId="0" applyNumberFormat="1" applyFont="1" applyFill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  <xf numFmtId="0" fontId="47" fillId="34" borderId="67" xfId="0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176" fontId="44" fillId="0" borderId="66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horizontal="center" vertical="center"/>
    </xf>
    <xf numFmtId="176" fontId="45" fillId="0" borderId="69" xfId="0" applyNumberFormat="1" applyFont="1" applyFill="1" applyBorder="1" applyAlignment="1">
      <alignment horizontal="center" vertical="center"/>
    </xf>
    <xf numFmtId="176" fontId="45" fillId="33" borderId="70" xfId="0" applyNumberFormat="1" applyFont="1" applyFill="1" applyBorder="1" applyAlignment="1">
      <alignment horizontal="center" vertical="center"/>
    </xf>
    <xf numFmtId="0" fontId="47" fillId="38" borderId="5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D27" sqref="D27"/>
    </sheetView>
  </sheetViews>
  <sheetFormatPr defaultColWidth="8.88671875" defaultRowHeight="13.5"/>
  <cols>
    <col min="1" max="1" width="12.99609375" style="2" bestFit="1" customWidth="1"/>
    <col min="2" max="2" width="10.88671875" style="3" bestFit="1" customWidth="1"/>
    <col min="3" max="3" width="11.10546875" style="3" bestFit="1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3" t="s">
        <v>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8.75" customHeight="1" thickBot="1">
      <c r="L2" s="4" t="s">
        <v>84</v>
      </c>
    </row>
    <row r="3" spans="1:12" ht="16.5" customHeight="1">
      <c r="A3" s="146" t="s">
        <v>29</v>
      </c>
      <c r="B3" s="147"/>
      <c r="C3" s="147"/>
      <c r="D3" s="148"/>
      <c r="E3" s="134" t="s">
        <v>30</v>
      </c>
      <c r="F3" s="135"/>
      <c r="G3" s="135"/>
      <c r="H3" s="135"/>
      <c r="I3" s="135"/>
      <c r="J3" s="135"/>
      <c r="K3" s="136"/>
      <c r="L3" s="131" t="s">
        <v>31</v>
      </c>
    </row>
    <row r="4" spans="1:12" ht="16.5" customHeight="1" thickBot="1">
      <c r="A4" s="149" t="s">
        <v>32</v>
      </c>
      <c r="B4" s="150"/>
      <c r="C4" s="100" t="s">
        <v>33</v>
      </c>
      <c r="D4" s="6" t="s">
        <v>31</v>
      </c>
      <c r="E4" s="137" t="s">
        <v>32</v>
      </c>
      <c r="F4" s="138"/>
      <c r="G4" s="139"/>
      <c r="H4" s="40" t="s">
        <v>34</v>
      </c>
      <c r="I4" s="41" t="s">
        <v>35</v>
      </c>
      <c r="J4" s="40" t="s">
        <v>36</v>
      </c>
      <c r="K4" s="41" t="s">
        <v>35</v>
      </c>
      <c r="L4" s="132"/>
    </row>
    <row r="5" spans="1:12" ht="19.5" customHeight="1">
      <c r="A5" s="101" t="s">
        <v>37</v>
      </c>
      <c r="B5" s="9" t="s">
        <v>38</v>
      </c>
      <c r="C5" s="10">
        <f>'2021년 비지정후원 직간접비사용내역'!C31</f>
        <v>4729000</v>
      </c>
      <c r="D5" s="19"/>
      <c r="E5" s="164" t="s">
        <v>58</v>
      </c>
      <c r="F5" s="160" t="s">
        <v>39</v>
      </c>
      <c r="G5" s="12" t="s">
        <v>43</v>
      </c>
      <c r="H5" s="42">
        <f>'2021년 비지정후원 직간접비사용내역'!H5+'2021년 비지정후원 직간접비사용내역'!I5</f>
        <v>0</v>
      </c>
      <c r="I5" s="43">
        <f>H5/$H$31</f>
        <v>0</v>
      </c>
      <c r="J5" s="42">
        <f>'2021년 지정후원 직간접비사용내역'!H5+'2021년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'2021년 지정후원 직간접비사용내역'!C31</f>
        <v>27244850</v>
      </c>
      <c r="D6" s="22"/>
      <c r="E6" s="152"/>
      <c r="F6" s="161"/>
      <c r="G6" s="22" t="s">
        <v>44</v>
      </c>
      <c r="H6" s="42">
        <f>'2021년 비지정후원 직간접비사용내역'!H6+'2021년 비지정후원 직간접비사용내역'!I6</f>
        <v>0</v>
      </c>
      <c r="I6" s="43">
        <f>H6/$H$31</f>
        <v>0</v>
      </c>
      <c r="J6" s="42">
        <f>'2021년 지정후원 직간접비사용내역'!H6+'2021년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52"/>
      <c r="F7" s="161"/>
      <c r="G7" s="22" t="s">
        <v>45</v>
      </c>
      <c r="H7" s="42">
        <f>'2021년 비지정후원 직간접비사용내역'!H7+'2021년 비지정후원 직간접비사용내역'!I7</f>
        <v>0</v>
      </c>
      <c r="I7" s="43">
        <f aca="true" t="shared" si="0" ref="I7:I29">H7/$H$31</f>
        <v>0</v>
      </c>
      <c r="J7" s="42">
        <f>'2021년 지정후원 직간접비사용내역'!H7+'2021년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 thickBot="1">
      <c r="A8" s="99" t="s">
        <v>12</v>
      </c>
      <c r="B8" s="46"/>
      <c r="C8" s="46">
        <f>C5+C6</f>
        <v>31973850</v>
      </c>
      <c r="D8" s="47"/>
      <c r="E8" s="152"/>
      <c r="F8" s="161"/>
      <c r="G8" s="22" t="s">
        <v>46</v>
      </c>
      <c r="H8" s="42">
        <f>'2021년 비지정후원 직간접비사용내역'!H8+'2021년 비지정후원 직간접비사용내역'!I8</f>
        <v>0</v>
      </c>
      <c r="I8" s="43">
        <f t="shared" si="0"/>
        <v>0</v>
      </c>
      <c r="J8" s="42">
        <f>'2021년 지정후원 직간접비사용내역'!H8+'2021년 지정후원 직간접비사용내역'!I8</f>
        <v>0</v>
      </c>
      <c r="K8" s="43">
        <f t="shared" si="1"/>
        <v>0</v>
      </c>
      <c r="L8" s="45"/>
    </row>
    <row r="9" spans="1:12" ht="19.5" customHeight="1">
      <c r="A9" s="103"/>
      <c r="B9" s="91"/>
      <c r="C9" s="98" t="s">
        <v>78</v>
      </c>
      <c r="D9" s="89">
        <v>17488024</v>
      </c>
      <c r="E9" s="152"/>
      <c r="F9" s="161"/>
      <c r="G9" s="22" t="s">
        <v>47</v>
      </c>
      <c r="H9" s="42">
        <f>'2021년 비지정후원 직간접비사용내역'!H9+'2021년 비지정후원 직간접비사용내역'!I9</f>
        <v>0</v>
      </c>
      <c r="I9" s="43">
        <f t="shared" si="0"/>
        <v>0</v>
      </c>
      <c r="J9" s="42">
        <f>'2021년 지정후원 직간접비사용내역'!H9+'2021년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8" t="s">
        <v>71</v>
      </c>
      <c r="D10" s="90">
        <v>1837720</v>
      </c>
      <c r="E10" s="152"/>
      <c r="F10" s="162"/>
      <c r="G10" s="22" t="s">
        <v>28</v>
      </c>
      <c r="H10" s="42">
        <f>'2021년 비지정후원 직간접비사용내역'!H10+'2021년 비지정후원 직간접비사용내역'!I10</f>
        <v>0</v>
      </c>
      <c r="I10" s="43">
        <f t="shared" si="0"/>
        <v>0</v>
      </c>
      <c r="J10" s="42">
        <f>'2021년 지정후원 직간접비사용내역'!H10+'2021년 지정후원 직간접비사용내역'!I10</f>
        <v>0</v>
      </c>
      <c r="K10" s="43">
        <f t="shared" si="1"/>
        <v>0</v>
      </c>
      <c r="L10" s="45"/>
    </row>
    <row r="11" spans="1:12" ht="19.5" customHeight="1">
      <c r="A11" s="74"/>
      <c r="B11" s="84"/>
      <c r="C11" s="88" t="s">
        <v>72</v>
      </c>
      <c r="D11" s="90">
        <v>0</v>
      </c>
      <c r="E11" s="152"/>
      <c r="F11" s="163" t="s">
        <v>8</v>
      </c>
      <c r="G11" s="22" t="s">
        <v>9</v>
      </c>
      <c r="H11" s="42">
        <f>'2021년 비지정후원 직간접비사용내역'!H11+'2021년 비지정후원 직간접비사용내역'!I11</f>
        <v>0</v>
      </c>
      <c r="I11" s="43">
        <f t="shared" si="0"/>
        <v>0</v>
      </c>
      <c r="J11" s="42">
        <f>'2021년 지정후원 직간접비사용내역'!H11+'2021년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8" t="s">
        <v>73</v>
      </c>
      <c r="D12" s="90">
        <v>29423342</v>
      </c>
      <c r="E12" s="152"/>
      <c r="F12" s="161"/>
      <c r="G12" s="22" t="s">
        <v>48</v>
      </c>
      <c r="H12" s="42">
        <f>'2021년 비지정후원 직간접비사용내역'!H12+'2021년 비지정후원 직간접비사용내역'!I12</f>
        <v>0</v>
      </c>
      <c r="I12" s="43">
        <f t="shared" si="0"/>
        <v>0</v>
      </c>
      <c r="J12" s="42">
        <f>'2021년 지정후원 직간접비사용내역'!H12+'2021년 지정후원 직간접비사용내역'!I12</f>
        <v>0</v>
      </c>
      <c r="K12" s="43">
        <f t="shared" si="1"/>
        <v>0</v>
      </c>
      <c r="L12" s="45"/>
    </row>
    <row r="13" spans="1:12" ht="19.5" customHeight="1">
      <c r="A13" s="140" t="s">
        <v>64</v>
      </c>
      <c r="B13" s="144">
        <f>SUM(D9:D15)</f>
        <v>52944773</v>
      </c>
      <c r="C13" s="88" t="s">
        <v>79</v>
      </c>
      <c r="D13" s="90">
        <v>2895800</v>
      </c>
      <c r="E13" s="152"/>
      <c r="F13" s="162"/>
      <c r="G13" s="22" t="s">
        <v>49</v>
      </c>
      <c r="H13" s="42">
        <f>'2021년 비지정후원 직간접비사용내역'!H13+'2021년 비지정후원 직간접비사용내역'!I13</f>
        <v>0</v>
      </c>
      <c r="I13" s="43">
        <f t="shared" si="0"/>
        <v>0</v>
      </c>
      <c r="J13" s="42">
        <f>'2021년 지정후원 직간접비사용내역'!H13+'2021년 지정후원 직간접비사용내역'!I13</f>
        <v>0</v>
      </c>
      <c r="K13" s="43">
        <f t="shared" si="1"/>
        <v>0</v>
      </c>
      <c r="L13" s="45"/>
    </row>
    <row r="14" spans="1:12" ht="19.5" customHeight="1">
      <c r="A14" s="141"/>
      <c r="B14" s="145"/>
      <c r="C14" s="88" t="s">
        <v>80</v>
      </c>
      <c r="D14" s="104">
        <v>2887</v>
      </c>
      <c r="E14" s="152"/>
      <c r="F14" s="163" t="s">
        <v>50</v>
      </c>
      <c r="G14" s="22" t="s">
        <v>10</v>
      </c>
      <c r="H14" s="42">
        <f>'2021년 비지정후원 직간접비사용내역'!H14+'2021년 비지정후원 직간접비사용내역'!I14</f>
        <v>0</v>
      </c>
      <c r="I14" s="43">
        <f t="shared" si="0"/>
        <v>0</v>
      </c>
      <c r="J14" s="42">
        <f>'2021년 지정후원 직간접비사용내역'!H14+'2021년 지정후원 직간접비사용내역'!I14</f>
        <v>0</v>
      </c>
      <c r="K14" s="43">
        <f t="shared" si="1"/>
        <v>0</v>
      </c>
      <c r="L14" s="45"/>
    </row>
    <row r="15" spans="1:12" ht="19.5" customHeight="1">
      <c r="A15" s="141" t="s">
        <v>65</v>
      </c>
      <c r="B15" s="142">
        <f>C8</f>
        <v>31973850</v>
      </c>
      <c r="C15" s="112" t="s">
        <v>82</v>
      </c>
      <c r="D15" s="104">
        <v>1297000</v>
      </c>
      <c r="E15" s="152"/>
      <c r="F15" s="161"/>
      <c r="G15" s="22" t="s">
        <v>51</v>
      </c>
      <c r="H15" s="42">
        <f>'2021년 비지정후원 직간접비사용내역'!H15+'2021년 비지정후원 직간접비사용내역'!I15</f>
        <v>614800</v>
      </c>
      <c r="I15" s="43">
        <f t="shared" si="0"/>
        <v>0.14436093050340826</v>
      </c>
      <c r="J15" s="42">
        <f>'2021년 지정후원 직간접비사용내역'!H15+'2021년 지정후원 직간접비사용내역'!I15</f>
        <v>0</v>
      </c>
      <c r="K15" s="43">
        <f t="shared" si="1"/>
        <v>0</v>
      </c>
      <c r="L15" s="45"/>
    </row>
    <row r="16" spans="1:12" ht="19.5" customHeight="1">
      <c r="A16" s="141"/>
      <c r="B16" s="143"/>
      <c r="E16" s="152"/>
      <c r="F16" s="161"/>
      <c r="G16" s="22" t="s">
        <v>4</v>
      </c>
      <c r="H16" s="42">
        <f>'2021년 비지정후원 직간접비사용내역'!H16+'2021년 비지정후원 직간접비사용내역'!I16</f>
        <v>0</v>
      </c>
      <c r="I16" s="43">
        <f t="shared" si="0"/>
        <v>0</v>
      </c>
      <c r="J16" s="42">
        <f>'2021년 지정후원 직간접비사용내역'!H16+'2021년 지정후원 직간접비사용내역'!I16</f>
        <v>0</v>
      </c>
      <c r="K16" s="43">
        <f t="shared" si="1"/>
        <v>0</v>
      </c>
      <c r="L16" s="45"/>
    </row>
    <row r="17" spans="1:12" ht="19.5" customHeight="1">
      <c r="A17" s="102" t="s">
        <v>66</v>
      </c>
      <c r="B17" s="84">
        <f>'2021년 비지정후원 직간접비사용내역'!H31+'2021년 비지정후원 직간접비사용내역'!I31+'2021년 지정후원 직간접비사용내역'!H31+'2021년 지정후원 직간접비사용내역'!I31</f>
        <v>13431657</v>
      </c>
      <c r="E17" s="152"/>
      <c r="F17" s="161"/>
      <c r="G17" s="22" t="s">
        <v>6</v>
      </c>
      <c r="H17" s="42">
        <f>'2021년 비지정후원 직간접비사용내역'!H17+'2021년 비지정후원 직간접비사용내역'!I17</f>
        <v>0</v>
      </c>
      <c r="I17" s="43">
        <f t="shared" si="0"/>
        <v>0</v>
      </c>
      <c r="J17" s="42">
        <f>'2021년 지정후원 직간접비사용내역'!H17+'2021년 지정후원 직간접비사용내역'!I17</f>
        <v>0</v>
      </c>
      <c r="K17" s="43">
        <f t="shared" si="1"/>
        <v>0</v>
      </c>
      <c r="L17" s="45"/>
    </row>
    <row r="18" spans="1:12" ht="19.5" customHeight="1">
      <c r="A18" s="102" t="s">
        <v>67</v>
      </c>
      <c r="B18" s="84">
        <f>B13+B15-B17</f>
        <v>71486966</v>
      </c>
      <c r="E18" s="152"/>
      <c r="F18" s="161"/>
      <c r="G18" s="22" t="s">
        <v>17</v>
      </c>
      <c r="H18" s="42">
        <f>'2021년 비지정후원 직간접비사용내역'!H18+'2021년 비지정후원 직간접비사용내역'!I18</f>
        <v>353000</v>
      </c>
      <c r="I18" s="43">
        <f t="shared" si="0"/>
        <v>0.08288778215306297</v>
      </c>
      <c r="J18" s="42">
        <f>'2021년 지정후원 직간접비사용내역'!H18+'2021년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13" t="s">
        <v>74</v>
      </c>
      <c r="B19" s="114" t="s">
        <v>75</v>
      </c>
      <c r="C19" s="114" t="s">
        <v>76</v>
      </c>
      <c r="D19" s="115" t="s">
        <v>77</v>
      </c>
      <c r="E19" s="156"/>
      <c r="F19" s="162"/>
      <c r="G19" s="22" t="s">
        <v>27</v>
      </c>
      <c r="H19" s="42">
        <f>'2021년 비지정후원 직간접비사용내역'!H19+'2021년 비지정후원 직간접비사용내역'!I19</f>
        <v>0</v>
      </c>
      <c r="I19" s="43">
        <f t="shared" si="0"/>
        <v>0</v>
      </c>
      <c r="J19" s="42">
        <f>'2021년 지정후원 직간접비사용내역'!H19+'2021년 지정후원 직간접비사용내역'!I19</f>
        <v>0</v>
      </c>
      <c r="K19" s="43">
        <f t="shared" si="1"/>
        <v>0</v>
      </c>
      <c r="L19" s="45"/>
    </row>
    <row r="20" spans="1:12" ht="19.5" customHeight="1">
      <c r="A20" s="124" t="s">
        <v>38</v>
      </c>
      <c r="B20" s="117">
        <f>C5</f>
        <v>4729000</v>
      </c>
      <c r="C20" s="117">
        <f>'2021년 비지정후원 직간접비사용내역'!H31+'2021년 비지정후원 직간접비사용내역'!I31</f>
        <v>4258770</v>
      </c>
      <c r="D20" s="118">
        <f aca="true" t="shared" si="2" ref="D20:D26">D9+B20-C20</f>
        <v>17958254</v>
      </c>
      <c r="E20" s="151" t="s">
        <v>59</v>
      </c>
      <c r="F20" s="154" t="s">
        <v>18</v>
      </c>
      <c r="G20" s="22" t="s">
        <v>18</v>
      </c>
      <c r="H20" s="42">
        <f>'2021년 비지정후원 직간접비사용내역'!H20+'2021년 비지정후원 직간접비사용내역'!I20</f>
        <v>0</v>
      </c>
      <c r="I20" s="43">
        <f t="shared" si="0"/>
        <v>0</v>
      </c>
      <c r="J20" s="42">
        <f>'2021년 지정후원 직간접비사용내역'!H20+'2021년 지정후원 직간접비사용내역'!I20</f>
        <v>0</v>
      </c>
      <c r="K20" s="43">
        <f t="shared" si="1"/>
        <v>0</v>
      </c>
      <c r="L20" s="45"/>
    </row>
    <row r="21" spans="1:12" ht="19.5" customHeight="1">
      <c r="A21" s="92" t="s">
        <v>71</v>
      </c>
      <c r="B21" s="119">
        <f>'2021년 지정후원 직간접비사용내역'!C6</f>
        <v>170000</v>
      </c>
      <c r="C21" s="119">
        <v>0</v>
      </c>
      <c r="D21" s="120">
        <f t="shared" si="2"/>
        <v>2007720</v>
      </c>
      <c r="E21" s="152"/>
      <c r="F21" s="155"/>
      <c r="G21" s="22" t="s">
        <v>25</v>
      </c>
      <c r="H21" s="42">
        <f>'2021년 비지정후원 직간접비사용내역'!H21+'2021년 비지정후원 직간접비사용내역'!I21</f>
        <v>659100</v>
      </c>
      <c r="I21" s="43">
        <f t="shared" si="0"/>
        <v>0.15476299494924592</v>
      </c>
      <c r="J21" s="42">
        <f>'2021년 지정후원 직간접비사용내역'!H21+'2021년 지정후원 직간접비사용내역'!I21</f>
        <v>0</v>
      </c>
      <c r="K21" s="43">
        <f t="shared" si="1"/>
        <v>0</v>
      </c>
      <c r="L21" s="45"/>
    </row>
    <row r="22" spans="1:12" ht="19.5" customHeight="1">
      <c r="A22" s="92" t="s">
        <v>42</v>
      </c>
      <c r="B22" s="119">
        <f>'2021년 지정후원 직간접비사용내역'!C5</f>
        <v>170000</v>
      </c>
      <c r="C22" s="119">
        <f>'2021년 지정후원 직간접비사용내역'!H29</f>
        <v>170000</v>
      </c>
      <c r="D22" s="120">
        <f t="shared" si="2"/>
        <v>0</v>
      </c>
      <c r="E22" s="153"/>
      <c r="F22" s="156"/>
      <c r="G22" s="22" t="s">
        <v>11</v>
      </c>
      <c r="H22" s="42">
        <f>'2021년 비지정후원 직간접비사용내역'!H22+'2021년 비지정후원 직간접비사용내역'!I22</f>
        <v>0</v>
      </c>
      <c r="I22" s="43">
        <f t="shared" si="0"/>
        <v>0</v>
      </c>
      <c r="J22" s="42">
        <f>'2021년 지정후원 직간접비사용내역'!H22+'2021년 지정후원 직간접비사용내역'!I22</f>
        <v>9000000</v>
      </c>
      <c r="K22" s="43">
        <f t="shared" si="1"/>
        <v>0.9811523896457026</v>
      </c>
      <c r="L22" s="45"/>
    </row>
    <row r="23" spans="1:12" ht="19.5" customHeight="1">
      <c r="A23" s="92" t="s">
        <v>73</v>
      </c>
      <c r="B23" s="121">
        <v>0</v>
      </c>
      <c r="C23" s="121">
        <v>9000000</v>
      </c>
      <c r="D23" s="120">
        <f t="shared" si="2"/>
        <v>20423342</v>
      </c>
      <c r="E23" s="151" t="s">
        <v>60</v>
      </c>
      <c r="F23" s="154" t="s">
        <v>50</v>
      </c>
      <c r="G23" s="22" t="s">
        <v>5</v>
      </c>
      <c r="H23" s="42">
        <f>'2021년 비지정후원 직간접비사용내역'!H23+'2021년 비지정후원 직간접비사용내역'!I23</f>
        <v>0</v>
      </c>
      <c r="I23" s="43">
        <f t="shared" si="0"/>
        <v>0</v>
      </c>
      <c r="J23" s="42">
        <f>'2021년 지정후원 직간접비사용내역'!H23+'2021년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79</v>
      </c>
      <c r="B24" s="119">
        <v>0</v>
      </c>
      <c r="C24" s="119">
        <v>0</v>
      </c>
      <c r="D24" s="120">
        <f t="shared" si="2"/>
        <v>2895800</v>
      </c>
      <c r="E24" s="152"/>
      <c r="F24" s="155"/>
      <c r="G24" s="22" t="s">
        <v>3</v>
      </c>
      <c r="H24" s="42">
        <f>'2021년 비지정후원 직간접비사용내역'!H24+'2021년 비지정후원 직간접비사용내역'!I24</f>
        <v>22980</v>
      </c>
      <c r="I24" s="43">
        <f t="shared" si="0"/>
        <v>0.005395924175290049</v>
      </c>
      <c r="J24" s="42">
        <f>'2021년 지정후원 직간접비사용내역'!H24+'2021년 지정후원 직간접비사용내역'!I24</f>
        <v>0</v>
      </c>
      <c r="K24" s="43">
        <f t="shared" si="1"/>
        <v>0</v>
      </c>
      <c r="L24" s="45"/>
    </row>
    <row r="25" spans="1:12" ht="19.5" customHeight="1">
      <c r="A25" s="92" t="s">
        <v>80</v>
      </c>
      <c r="B25" s="122">
        <v>0</v>
      </c>
      <c r="C25" s="122">
        <v>2887</v>
      </c>
      <c r="D25" s="120">
        <f t="shared" si="2"/>
        <v>0</v>
      </c>
      <c r="E25" s="152"/>
      <c r="F25" s="155"/>
      <c r="G25" s="22" t="s">
        <v>26</v>
      </c>
      <c r="H25" s="42">
        <f>'2021년 비지정후원 직간접비사용내역'!H25+'2021년 비지정후원 직간접비사용내역'!I25</f>
        <v>0</v>
      </c>
      <c r="I25" s="43">
        <f t="shared" si="0"/>
        <v>0</v>
      </c>
      <c r="J25" s="42">
        <f>'2021년 지정후원 직간접비사용내역'!H25+'2021년 지정후원 직간접비사용내역'!I25</f>
        <v>0</v>
      </c>
      <c r="K25" s="43">
        <f t="shared" si="1"/>
        <v>0</v>
      </c>
      <c r="L25" s="45"/>
    </row>
    <row r="26" spans="1:12" ht="19.5" customHeight="1">
      <c r="A26" s="125" t="s">
        <v>82</v>
      </c>
      <c r="B26" s="122">
        <v>0</v>
      </c>
      <c r="C26" s="122">
        <v>0</v>
      </c>
      <c r="D26" s="123">
        <f t="shared" si="2"/>
        <v>1297000</v>
      </c>
      <c r="E26" s="152"/>
      <c r="F26" s="155"/>
      <c r="G26" s="22" t="s">
        <v>23</v>
      </c>
      <c r="H26" s="42">
        <f>'2021년 비지정후원 직간접비사용내역'!H26+'2021년 비지정후원 직간접비사용내역'!I26</f>
        <v>0</v>
      </c>
      <c r="I26" s="43">
        <f t="shared" si="0"/>
        <v>0</v>
      </c>
      <c r="J26" s="42">
        <f>'2021년 지정후원 직간접비사용내역'!H26+'2021년 지정후원 직간접비사용내역'!I26</f>
        <v>0</v>
      </c>
      <c r="K26" s="43">
        <f t="shared" si="1"/>
        <v>0</v>
      </c>
      <c r="L26" s="45"/>
    </row>
    <row r="27" spans="1:12" ht="19.5" customHeight="1">
      <c r="A27" s="126" t="s">
        <v>98</v>
      </c>
      <c r="B27" s="122">
        <v>26904850</v>
      </c>
      <c r="C27" s="122">
        <v>0</v>
      </c>
      <c r="D27" s="127">
        <v>26904850</v>
      </c>
      <c r="E27" s="152"/>
      <c r="F27" s="155"/>
      <c r="G27" s="22" t="s">
        <v>24</v>
      </c>
      <c r="H27" s="42">
        <f>'2021년 비지정후원 직간접비사용내역'!H27+'2021년 비지정후원 직간접비사용내역'!I27</f>
        <v>0</v>
      </c>
      <c r="I27" s="43">
        <f t="shared" si="0"/>
        <v>0</v>
      </c>
      <c r="J27" s="42">
        <f>'2021년 지정후원 직간접비사용내역'!H27+'2021년 지정후원 직간접비사용내역'!I27</f>
        <v>0</v>
      </c>
      <c r="K27" s="43">
        <f t="shared" si="1"/>
        <v>0</v>
      </c>
      <c r="L27" s="45"/>
    </row>
    <row r="28" spans="1:12" ht="19.5" customHeight="1">
      <c r="A28" s="130"/>
      <c r="B28" s="93"/>
      <c r="C28" s="93"/>
      <c r="D28" s="94"/>
      <c r="E28" s="152"/>
      <c r="F28" s="156"/>
      <c r="G28" s="22" t="s">
        <v>53</v>
      </c>
      <c r="H28" s="42">
        <f>'2021년 비지정후원 직간접비사용내역'!H28+'2021년 비지정후원 직간접비사용내역'!I28</f>
        <v>0</v>
      </c>
      <c r="I28" s="43">
        <f t="shared" si="0"/>
        <v>0</v>
      </c>
      <c r="J28" s="42">
        <f>'2021년 지정후원 직간접비사용내역'!H28+'2021년 지정후원 직간접비사용내역'!I28</f>
        <v>0</v>
      </c>
      <c r="K28" s="43">
        <f t="shared" si="1"/>
        <v>0</v>
      </c>
      <c r="L28" s="45"/>
    </row>
    <row r="29" spans="1:12" ht="19.5" customHeight="1">
      <c r="A29" s="126"/>
      <c r="B29" s="128"/>
      <c r="C29" s="128"/>
      <c r="D29" s="129"/>
      <c r="E29" s="152"/>
      <c r="F29" s="53" t="s">
        <v>56</v>
      </c>
      <c r="G29" s="26" t="s">
        <v>54</v>
      </c>
      <c r="H29" s="42">
        <f>'2021년 비지정후원 직간접비사용내역'!H29+'2021년 비지정후원 직간접비사용내역'!I29</f>
        <v>2608890</v>
      </c>
      <c r="I29" s="43">
        <f t="shared" si="0"/>
        <v>0.6125923682189928</v>
      </c>
      <c r="J29" s="42">
        <f>'2021년 지정후원 직간접비사용내역'!H29+'2021년 지정후원 직간접비사용내역'!I29</f>
        <v>170000</v>
      </c>
      <c r="K29" s="43">
        <f t="shared" si="1"/>
        <v>0.018532878471085493</v>
      </c>
      <c r="L29" s="45"/>
    </row>
    <row r="30" spans="1:12" ht="19.5" customHeight="1">
      <c r="A30" s="157">
        <f>SUM(D20:D28)</f>
        <v>71486966</v>
      </c>
      <c r="B30" s="158"/>
      <c r="C30" s="158"/>
      <c r="D30" s="159"/>
      <c r="E30" s="153"/>
      <c r="F30" s="53" t="s">
        <v>57</v>
      </c>
      <c r="G30" s="26" t="s">
        <v>42</v>
      </c>
      <c r="H30" s="42">
        <f>'2021년 비지정후원 직간접비사용내역'!H30+'2021년 비지정후원 직간접비사용내역'!I30</f>
        <v>0</v>
      </c>
      <c r="I30" s="43">
        <f>H30/$H$31</f>
        <v>0</v>
      </c>
      <c r="J30" s="42">
        <f>'2021년 지정후원 직간접비사용내역'!H30+'2021년 지정후원 직간접비사용내역'!I30</f>
        <v>2887</v>
      </c>
      <c r="K30" s="43">
        <f>J30/$J$31</f>
        <v>0.0003147318832119048</v>
      </c>
      <c r="L30" s="45"/>
    </row>
    <row r="31" spans="1:12" ht="14.25" thickBot="1">
      <c r="A31" s="85"/>
      <c r="B31" s="86"/>
      <c r="C31" s="86"/>
      <c r="D31" s="87"/>
      <c r="E31" s="137" t="s">
        <v>41</v>
      </c>
      <c r="F31" s="138"/>
      <c r="G31" s="139"/>
      <c r="H31" s="48">
        <f>SUM(H5:H30)</f>
        <v>4258770</v>
      </c>
      <c r="I31" s="49">
        <f>SUM(H5:H10,H14:H18,H22:H30)/$H$31</f>
        <v>0.845237005050754</v>
      </c>
      <c r="J31" s="48">
        <f>SUM(J5:J30)</f>
        <v>9172887</v>
      </c>
      <c r="K31" s="49">
        <f>SUM(J5:J10,J14:J18,J22:J30)/$J$31</f>
        <v>1</v>
      </c>
      <c r="L31" s="50"/>
    </row>
  </sheetData>
  <sheetProtection/>
  <mergeCells count="20">
    <mergeCell ref="E23:E30"/>
    <mergeCell ref="F23:F28"/>
    <mergeCell ref="E31:G31"/>
    <mergeCell ref="A30:D30"/>
    <mergeCell ref="F5:F10"/>
    <mergeCell ref="F11:F13"/>
    <mergeCell ref="F14:F19"/>
    <mergeCell ref="E5:E19"/>
    <mergeCell ref="E20:E22"/>
    <mergeCell ref="F20:F22"/>
    <mergeCell ref="L3:L4"/>
    <mergeCell ref="A1:L1"/>
    <mergeCell ref="E3:K3"/>
    <mergeCell ref="E4:G4"/>
    <mergeCell ref="A13:A14"/>
    <mergeCell ref="A15:A16"/>
    <mergeCell ref="B15:B16"/>
    <mergeCell ref="B13:B14"/>
    <mergeCell ref="A3:D3"/>
    <mergeCell ref="A4:B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3" t="s">
        <v>85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86</v>
      </c>
    </row>
    <row r="3" spans="1:10" ht="20.25" customHeight="1">
      <c r="A3" s="146" t="s">
        <v>0</v>
      </c>
      <c r="B3" s="147"/>
      <c r="C3" s="147"/>
      <c r="D3" s="173"/>
      <c r="E3" s="135" t="s">
        <v>2</v>
      </c>
      <c r="F3" s="135"/>
      <c r="G3" s="135"/>
      <c r="H3" s="135"/>
      <c r="I3" s="136"/>
      <c r="J3" s="174" t="s">
        <v>15</v>
      </c>
    </row>
    <row r="4" spans="1:10" ht="20.25" customHeight="1" thickBot="1">
      <c r="A4" s="149" t="s">
        <v>13</v>
      </c>
      <c r="B4" s="150"/>
      <c r="C4" s="51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75"/>
    </row>
    <row r="5" spans="1:10" ht="19.5" customHeight="1">
      <c r="A5" s="52" t="s">
        <v>1</v>
      </c>
      <c r="B5" s="60" t="s">
        <v>38</v>
      </c>
      <c r="C5" s="59">
        <v>4729000</v>
      </c>
      <c r="D5" s="11"/>
      <c r="E5" s="170" t="s">
        <v>55</v>
      </c>
      <c r="F5" s="172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81</v>
      </c>
      <c r="C6" s="63">
        <v>0</v>
      </c>
      <c r="D6" s="11"/>
      <c r="E6" s="166"/>
      <c r="F6" s="155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6"/>
      <c r="F7" s="155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6"/>
      <c r="F8" s="15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6"/>
      <c r="F9" s="15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6"/>
      <c r="F10" s="156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6"/>
      <c r="F11" s="163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6"/>
      <c r="F12" s="161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6"/>
      <c r="F13" s="162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6"/>
      <c r="F14" s="163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6"/>
      <c r="F15" s="161"/>
      <c r="G15" s="22" t="s">
        <v>51</v>
      </c>
      <c r="H15" s="67">
        <v>614800</v>
      </c>
      <c r="I15" s="68">
        <v>0</v>
      </c>
      <c r="J15" s="24" t="s">
        <v>92</v>
      </c>
    </row>
    <row r="16" spans="1:10" ht="19.5" customHeight="1">
      <c r="A16" s="13"/>
      <c r="B16" s="17"/>
      <c r="C16" s="17"/>
      <c r="D16" s="22"/>
      <c r="E16" s="166"/>
      <c r="F16" s="161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6"/>
      <c r="F17" s="161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6"/>
      <c r="F18" s="161"/>
      <c r="G18" s="22" t="s">
        <v>17</v>
      </c>
      <c r="H18" s="67">
        <v>353000</v>
      </c>
      <c r="I18" s="68">
        <v>0</v>
      </c>
      <c r="J18" s="24" t="s">
        <v>93</v>
      </c>
    </row>
    <row r="19" spans="1:10" ht="19.5" customHeight="1">
      <c r="A19" s="13"/>
      <c r="B19" s="17"/>
      <c r="C19" s="17"/>
      <c r="D19" s="22"/>
      <c r="E19" s="171"/>
      <c r="F19" s="162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6" t="s">
        <v>52</v>
      </c>
      <c r="F20" s="163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6"/>
      <c r="F21" s="161"/>
      <c r="G21" s="22" t="s">
        <v>25</v>
      </c>
      <c r="H21" s="67">
        <v>0</v>
      </c>
      <c r="I21" s="68">
        <v>659100</v>
      </c>
      <c r="J21" s="24" t="s">
        <v>94</v>
      </c>
    </row>
    <row r="22" spans="1:10" ht="19.5" customHeight="1">
      <c r="A22" s="13"/>
      <c r="B22" s="17"/>
      <c r="C22" s="17"/>
      <c r="D22" s="22"/>
      <c r="E22" s="171"/>
      <c r="F22" s="162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5" t="s">
        <v>19</v>
      </c>
      <c r="F23" s="163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6"/>
      <c r="F24" s="161"/>
      <c r="G24" s="22" t="s">
        <v>3</v>
      </c>
      <c r="H24" s="67">
        <v>22980</v>
      </c>
      <c r="I24" s="68">
        <v>0</v>
      </c>
      <c r="J24" s="24" t="s">
        <v>95</v>
      </c>
    </row>
    <row r="25" spans="1:10" ht="19.5" customHeight="1">
      <c r="A25" s="13"/>
      <c r="B25" s="17"/>
      <c r="C25" s="17"/>
      <c r="D25" s="22"/>
      <c r="E25" s="166"/>
      <c r="F25" s="161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6"/>
      <c r="F26" s="161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6"/>
      <c r="F27" s="161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6"/>
      <c r="F28" s="162"/>
      <c r="G28" s="22" t="s">
        <v>53</v>
      </c>
      <c r="H28" s="67">
        <v>0</v>
      </c>
      <c r="I28" s="68">
        <v>0</v>
      </c>
      <c r="J28" s="116"/>
    </row>
    <row r="29" spans="1:10" ht="19.5" customHeight="1">
      <c r="A29" s="13"/>
      <c r="B29" s="17"/>
      <c r="C29" s="17"/>
      <c r="D29" s="22"/>
      <c r="E29" s="166"/>
      <c r="F29" s="53" t="s">
        <v>61</v>
      </c>
      <c r="G29" s="22" t="s">
        <v>54</v>
      </c>
      <c r="H29" s="67">
        <v>2608890</v>
      </c>
      <c r="I29" s="68">
        <v>0</v>
      </c>
      <c r="J29" s="24" t="s">
        <v>96</v>
      </c>
    </row>
    <row r="30" spans="1:10" ht="19.5" customHeight="1" thickBot="1">
      <c r="A30" s="58"/>
      <c r="B30" s="28"/>
      <c r="C30" s="28"/>
      <c r="D30" s="26"/>
      <c r="E30" s="167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4729000</v>
      </c>
      <c r="D31" s="31"/>
      <c r="E31" s="54"/>
      <c r="F31" s="168" t="s">
        <v>22</v>
      </c>
      <c r="G31" s="169"/>
      <c r="H31" s="32">
        <f>SUM(H5:H30)</f>
        <v>3599670</v>
      </c>
      <c r="I31" s="33">
        <f>SUM(I5:I30)</f>
        <v>659100</v>
      </c>
      <c r="J31" s="34"/>
      <c r="L31" s="35"/>
      <c r="M31" s="35"/>
    </row>
    <row r="32" spans="6:10" ht="27" customHeight="1" thickBot="1">
      <c r="F32" s="168" t="s">
        <v>63</v>
      </c>
      <c r="G32" s="169"/>
      <c r="H32" s="79">
        <f>H31/(H31+I31)</f>
        <v>0.845237005050754</v>
      </c>
      <c r="I32" s="80">
        <f>I31/(H31+I31)</f>
        <v>0.15476299494924592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4">
      <selection activeCell="B21" sqref="B21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3" t="s">
        <v>87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46" t="s">
        <v>0</v>
      </c>
      <c r="B3" s="147"/>
      <c r="C3" s="147"/>
      <c r="D3" s="173"/>
      <c r="E3" s="135" t="s">
        <v>2</v>
      </c>
      <c r="F3" s="135"/>
      <c r="G3" s="135"/>
      <c r="H3" s="135"/>
      <c r="I3" s="136"/>
      <c r="J3" s="174" t="s">
        <v>15</v>
      </c>
    </row>
    <row r="4" spans="1:10" ht="20.25" customHeight="1" thickBot="1">
      <c r="A4" s="149" t="s">
        <v>13</v>
      </c>
      <c r="B4" s="150"/>
      <c r="C4" s="5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75"/>
    </row>
    <row r="5" spans="1:10" ht="19.5" customHeight="1">
      <c r="A5" s="52" t="s">
        <v>1</v>
      </c>
      <c r="B5" s="9" t="s">
        <v>42</v>
      </c>
      <c r="C5" s="75">
        <v>170000</v>
      </c>
      <c r="D5" s="77"/>
      <c r="E5" s="170" t="s">
        <v>55</v>
      </c>
      <c r="F5" s="172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95" t="s">
        <v>70</v>
      </c>
      <c r="C6" s="76">
        <v>170000</v>
      </c>
      <c r="D6" s="77"/>
      <c r="E6" s="166"/>
      <c r="F6" s="155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6" t="s">
        <v>89</v>
      </c>
      <c r="C7" s="17">
        <v>26904850</v>
      </c>
      <c r="D7" s="82"/>
      <c r="E7" s="166"/>
      <c r="F7" s="155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64"/>
      <c r="C8" s="59"/>
      <c r="D8" s="82"/>
      <c r="E8" s="166"/>
      <c r="F8" s="15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6"/>
      <c r="C9" s="17"/>
      <c r="D9" s="83"/>
      <c r="E9" s="166"/>
      <c r="F9" s="15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6"/>
      <c r="C10" s="59"/>
      <c r="D10" s="22"/>
      <c r="E10" s="166"/>
      <c r="F10" s="156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96"/>
      <c r="C11" s="63"/>
      <c r="D11" s="22"/>
      <c r="E11" s="166"/>
      <c r="F11" s="163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6"/>
      <c r="C12" s="97"/>
      <c r="D12" s="22"/>
      <c r="E12" s="166"/>
      <c r="F12" s="161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6"/>
      <c r="F13" s="161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6"/>
      <c r="F14" s="163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6"/>
      <c r="F15" s="161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6"/>
      <c r="F16" s="161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6"/>
      <c r="F17" s="161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6"/>
      <c r="F18" s="161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1"/>
      <c r="F19" s="162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66" t="s">
        <v>52</v>
      </c>
      <c r="F20" s="163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6"/>
      <c r="F21" s="161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1"/>
      <c r="F22" s="162"/>
      <c r="G22" s="22" t="s">
        <v>11</v>
      </c>
      <c r="H22" s="67">
        <v>9000000</v>
      </c>
      <c r="I22" s="68">
        <v>0</v>
      </c>
      <c r="J22" s="24" t="s">
        <v>90</v>
      </c>
    </row>
    <row r="23" spans="1:10" ht="19.5" customHeight="1">
      <c r="A23" s="13"/>
      <c r="B23" s="17"/>
      <c r="C23" s="17"/>
      <c r="D23" s="22"/>
      <c r="E23" s="165" t="s">
        <v>19</v>
      </c>
      <c r="F23" s="163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6"/>
      <c r="F24" s="161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6"/>
      <c r="F25" s="161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6"/>
      <c r="F26" s="161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6"/>
      <c r="F27" s="162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6"/>
      <c r="F28" s="53" t="s">
        <v>61</v>
      </c>
      <c r="G28" s="22" t="s">
        <v>54</v>
      </c>
      <c r="H28" s="67">
        <v>0</v>
      </c>
      <c r="I28" s="68">
        <v>0</v>
      </c>
      <c r="J28" s="24"/>
    </row>
    <row r="29" spans="1:10" ht="19.5" customHeight="1">
      <c r="A29" s="13"/>
      <c r="B29" s="17"/>
      <c r="C29" s="17"/>
      <c r="D29" s="22"/>
      <c r="E29" s="166"/>
      <c r="F29" s="20" t="s">
        <v>62</v>
      </c>
      <c r="G29" s="110" t="s">
        <v>42</v>
      </c>
      <c r="H29" s="111">
        <v>170000</v>
      </c>
      <c r="I29" s="68">
        <v>0</v>
      </c>
      <c r="J29" s="24" t="s">
        <v>69</v>
      </c>
    </row>
    <row r="30" spans="1:10" ht="19.5" customHeight="1" thickBot="1">
      <c r="A30" s="27"/>
      <c r="B30" s="28"/>
      <c r="C30" s="28"/>
      <c r="D30" s="26"/>
      <c r="E30" s="167"/>
      <c r="F30" s="105" t="s">
        <v>83</v>
      </c>
      <c r="G30" s="106" t="s">
        <v>83</v>
      </c>
      <c r="H30" s="107">
        <v>2887</v>
      </c>
      <c r="I30" s="108">
        <v>0</v>
      </c>
      <c r="J30" s="109" t="s">
        <v>91</v>
      </c>
    </row>
    <row r="31" spans="1:13" ht="27" customHeight="1" thickBot="1">
      <c r="A31" s="29" t="s">
        <v>12</v>
      </c>
      <c r="B31" s="30"/>
      <c r="C31" s="30">
        <f>SUM(C5:C30)</f>
        <v>27244850</v>
      </c>
      <c r="D31" s="31"/>
      <c r="E31" s="54"/>
      <c r="F31" s="168" t="s">
        <v>22</v>
      </c>
      <c r="G31" s="169"/>
      <c r="H31" s="32">
        <f>SUM(H5:H30)</f>
        <v>9172887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F23:F27"/>
    <mergeCell ref="E5:E19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2021-02-04T01:46:00Z</cp:lastPrinted>
  <dcterms:created xsi:type="dcterms:W3CDTF">2004-08-24T01:54:40Z</dcterms:created>
  <dcterms:modified xsi:type="dcterms:W3CDTF">2021-03-05T23:18:18Z</dcterms:modified>
  <cp:category/>
  <cp:version/>
  <cp:contentType/>
  <cp:contentStatus/>
</cp:coreProperties>
</file>