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이전자료\바다의별\예산\2025년 2차추경\"/>
    </mc:Choice>
  </mc:AlternateContent>
  <xr:revisionPtr revIDLastSave="0" documentId="13_ncr:1_{C55030EC-5FC0-4767-97FC-BF8FE765B05B}" xr6:coauthVersionLast="47" xr6:coauthVersionMax="47" xr10:uidLastSave="{00000000-0000-0000-0000-000000000000}"/>
  <bookViews>
    <workbookView xWindow="-120" yWindow="-120" windowWidth="38640" windowHeight="15750" tabRatio="934" xr2:uid="{00000000-000D-0000-FFFF-FFFF00000000}"/>
  </bookViews>
  <sheets>
    <sheet name="세입세출총괄표" sheetId="18" r:id="rId1"/>
    <sheet name="세입" sheetId="29" r:id="rId2"/>
    <sheet name="세출" sheetId="45" r:id="rId3"/>
    <sheet name="2025 호봉승급월" sheetId="61" r:id="rId4"/>
    <sheet name="기본급테이블" sheetId="35" r:id="rId5"/>
    <sheet name="Sheet1" sheetId="62" r:id="rId6"/>
  </sheets>
  <externalReferences>
    <externalReference r:id="rId7"/>
    <externalReference r:id="rId8"/>
  </externalReferences>
  <definedNames>
    <definedName name="_xlnm.Print_Area" localSheetId="1">세입!$A$1:$Y$412</definedName>
    <definedName name="_xlnm.Print_Area" localSheetId="2">세출!$A$1:$AE$404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2">#REF!</definedName>
    <definedName name="가계보조수당">#REF!</definedName>
    <definedName name="가족수당" localSheetId="2">세출!$AD$32</definedName>
    <definedName name="가족수당1" localSheetId="1">세입!#REF!</definedName>
    <definedName name="급식비" localSheetId="1">세입!#REF!</definedName>
    <definedName name="급식비1" localSheetId="1">세입!#REF!</definedName>
    <definedName name="급식비1" localSheetId="0">[1]세입!#REF!</definedName>
    <definedName name="급식비1" localSheetId="2">#REF!</definedName>
    <definedName name="급식비1">#REF!</definedName>
    <definedName name="급여총액" localSheetId="1">세입!#REF!</definedName>
    <definedName name="급여총액" localSheetId="0">[1]세입!#REF!</definedName>
    <definedName name="급여총액" localSheetId="2">#REF!</definedName>
    <definedName name="급여총액">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세출!$AD$9</definedName>
    <definedName name="기본급">#REF!</definedName>
    <definedName name="기본급1" localSheetId="1">세입!#REF!</definedName>
    <definedName name="기본급1" localSheetId="2">세출!#REF!</definedName>
    <definedName name="기본급7종" localSheetId="2">세출!$AD$11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기본급테이블" localSheetId="3">[2]기본급테이블!$B$3:$R$33</definedName>
    <definedName name="기본급테이블">기본급테이블!$C$3:$S$33</definedName>
    <definedName name="명절휴가비" localSheetId="2">세출!$AD$24</definedName>
    <definedName name="명절휴가비1" localSheetId="1">세입!#REF!</definedName>
    <definedName name="사회보험" localSheetId="1">세입!#REF!</definedName>
    <definedName name="사회보험" localSheetId="0">[1]세입!#REF!</definedName>
    <definedName name="사회보험" localSheetId="2">#REF!</definedName>
    <definedName name="사회보험">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2">#REF!</definedName>
    <definedName name="상여금">#REF!</definedName>
    <definedName name="상여금총액" localSheetId="1">세입!#REF!</definedName>
    <definedName name="상여금총액" localSheetId="2">세출!#REF!</definedName>
    <definedName name="수정제수당총액" localSheetId="1">세입!#REF!</definedName>
    <definedName name="수정제수당총액" localSheetId="0">[1]세입!#REF!</definedName>
    <definedName name="수정제수당총액" localSheetId="2">#REF!</definedName>
    <definedName name="수정제수당총액">#REF!</definedName>
    <definedName name="연장근로수당" localSheetId="2">세출!$AD$37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2">#REF!</definedName>
    <definedName name="제수당">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 localSheetId="2">[1]세입!#REF!</definedName>
    <definedName name="증감사유1">[1]세입!#REF!</definedName>
    <definedName name="직원급식비" localSheetId="1">세입!#REF!</definedName>
    <definedName name="직원급식비" localSheetId="0">[1]세입!#REF!</definedName>
    <definedName name="직원급식비" localSheetId="2">#REF!</definedName>
    <definedName name="직원급식비">#REF!</definedName>
    <definedName name="직위" localSheetId="3">[2]기본급테이블!$B$2:$R$2</definedName>
    <definedName name="직위">#REF!</definedName>
    <definedName name="직책">기본급테이블!$C$2:$S$2</definedName>
    <definedName name="직책보조비" localSheetId="1">세입!#REF!</definedName>
    <definedName name="퇴직금" localSheetId="1">세입!#REF!</definedName>
    <definedName name="퇴직금" localSheetId="0">[1]세입!#REF!</definedName>
    <definedName name="퇴직금" localSheetId="2">#REF!</definedName>
    <definedName name="퇴직금">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2">#REF!</definedName>
    <definedName name="특수근무수당">#REF!</definedName>
    <definedName name="특수근무수당1" localSheetId="1">세입!#REF!</definedName>
    <definedName name="특수근무수당1" localSheetId="0">[1]세입!#REF!</definedName>
    <definedName name="특수근무수당1" localSheetId="2">#REF!</definedName>
    <definedName name="특수근무수당1">#REF!</definedName>
    <definedName name="특수근무수당2" localSheetId="1">세입!#REF!</definedName>
    <definedName name="특수근무수당2" localSheetId="0">[1]세입!#REF!</definedName>
    <definedName name="특수근무수당2" localSheetId="2">#REF!</definedName>
    <definedName name="특수근무수당2">#REF!</definedName>
    <definedName name="특수근무수당3" localSheetId="1">세입!#REF!</definedName>
    <definedName name="특수근무수당3" localSheetId="0">[1]세입!#REF!</definedName>
    <definedName name="특수근무수당3" localSheetId="2">#REF!</definedName>
    <definedName name="특수근무수당3">#REF!</definedName>
    <definedName name="프로그램지원금" localSheetId="1">세입!#REF!</definedName>
    <definedName name="호봉" localSheetId="3">[2]기본급테이블!$A$3:$A$33</definedName>
    <definedName name="호봉">기본급테이블!$B$3:$B$33</definedName>
  </definedNames>
  <calcPr calcId="191029"/>
</workbook>
</file>

<file path=xl/calcChain.xml><?xml version="1.0" encoding="utf-8"?>
<calcChain xmlns="http://schemas.openxmlformats.org/spreadsheetml/2006/main">
  <c r="AG214" i="45" l="1"/>
  <c r="I23" i="18" l="1"/>
  <c r="I21" i="18"/>
  <c r="I20" i="18"/>
  <c r="I19" i="18"/>
  <c r="I18" i="18"/>
  <c r="I17" i="18"/>
  <c r="I15" i="18"/>
  <c r="I14" i="18"/>
  <c r="I13" i="18"/>
  <c r="D21" i="18"/>
  <c r="D20" i="18"/>
  <c r="D16" i="18"/>
  <c r="D11" i="18"/>
  <c r="D10" i="18" s="1"/>
  <c r="D9" i="18"/>
  <c r="D8" i="18" s="1"/>
  <c r="I12" i="18" l="1"/>
  <c r="AA384" i="29"/>
  <c r="AA411" i="29"/>
  <c r="I92" i="61" l="1"/>
  <c r="J92" i="61" s="1"/>
  <c r="I91" i="61"/>
  <c r="E91" i="61"/>
  <c r="I90" i="61"/>
  <c r="E90" i="61"/>
  <c r="I89" i="61"/>
  <c r="E89" i="61"/>
  <c r="J89" i="61" s="1"/>
  <c r="L89" i="61" s="1"/>
  <c r="I88" i="61"/>
  <c r="J88" i="61" s="1"/>
  <c r="I87" i="61"/>
  <c r="E87" i="61"/>
  <c r="J87" i="61" s="1"/>
  <c r="I86" i="61"/>
  <c r="J86" i="61" s="1"/>
  <c r="I85" i="61"/>
  <c r="E85" i="61"/>
  <c r="I84" i="61"/>
  <c r="E84" i="61"/>
  <c r="J84" i="61" s="1"/>
  <c r="I83" i="61"/>
  <c r="E83" i="61"/>
  <c r="J83" i="61" s="1"/>
  <c r="K83" i="61" s="1"/>
  <c r="I82" i="61"/>
  <c r="J82" i="61" s="1"/>
  <c r="I81" i="61"/>
  <c r="E81" i="61"/>
  <c r="I80" i="61"/>
  <c r="J80" i="61" s="1"/>
  <c r="I79" i="61"/>
  <c r="E79" i="61"/>
  <c r="I78" i="61"/>
  <c r="I77" i="61"/>
  <c r="I76" i="61"/>
  <c r="E76" i="61"/>
  <c r="I75" i="61"/>
  <c r="J75" i="61" s="1"/>
  <c r="I74" i="61"/>
  <c r="E74" i="61"/>
  <c r="J74" i="61" s="1"/>
  <c r="I73" i="61"/>
  <c r="J73" i="61" s="1"/>
  <c r="E73" i="61"/>
  <c r="I72" i="61"/>
  <c r="I71" i="61"/>
  <c r="I70" i="61"/>
  <c r="E70" i="61"/>
  <c r="I69" i="61"/>
  <c r="I68" i="61"/>
  <c r="I67" i="61"/>
  <c r="I66" i="61"/>
  <c r="E66" i="61"/>
  <c r="I65" i="61"/>
  <c r="J65" i="61" s="1"/>
  <c r="I64" i="61"/>
  <c r="E64" i="61"/>
  <c r="I63" i="61"/>
  <c r="I62" i="61"/>
  <c r="I61" i="61"/>
  <c r="I60" i="61"/>
  <c r="I59" i="61"/>
  <c r="I58" i="61"/>
  <c r="E58" i="61"/>
  <c r="I57" i="61"/>
  <c r="E57" i="61"/>
  <c r="J57" i="61" s="1"/>
  <c r="K57" i="61" s="1"/>
  <c r="I56" i="61"/>
  <c r="J56" i="61" s="1"/>
  <c r="I55" i="61"/>
  <c r="J55" i="61" s="1"/>
  <c r="E55" i="61"/>
  <c r="I54" i="61"/>
  <c r="J54" i="61" s="1"/>
  <c r="I53" i="61"/>
  <c r="E53" i="61"/>
  <c r="I52" i="61"/>
  <c r="I51" i="61"/>
  <c r="I50" i="61"/>
  <c r="I49" i="61"/>
  <c r="E49" i="61"/>
  <c r="I48" i="61"/>
  <c r="I47" i="61"/>
  <c r="I46" i="61"/>
  <c r="I45" i="61"/>
  <c r="I44" i="61"/>
  <c r="E44" i="61"/>
  <c r="E43" i="61"/>
  <c r="J43" i="61" s="1"/>
  <c r="I42" i="61"/>
  <c r="E42" i="61"/>
  <c r="E41" i="61"/>
  <c r="J41" i="61" s="1"/>
  <c r="J40" i="61"/>
  <c r="K40" i="61" s="1"/>
  <c r="E40" i="61"/>
  <c r="I39" i="61"/>
  <c r="E39" i="61"/>
  <c r="J39" i="61" s="1"/>
  <c r="I38" i="61"/>
  <c r="J38" i="61" s="1"/>
  <c r="I37" i="61"/>
  <c r="E37" i="61"/>
  <c r="I36" i="61"/>
  <c r="I35" i="61"/>
  <c r="I34" i="61"/>
  <c r="I33" i="61"/>
  <c r="E33" i="61"/>
  <c r="J33" i="61" s="1"/>
  <c r="K33" i="61" s="1"/>
  <c r="I32" i="61"/>
  <c r="J32" i="61" s="1"/>
  <c r="I31" i="61"/>
  <c r="J31" i="61" s="1"/>
  <c r="E31" i="61"/>
  <c r="I30" i="61"/>
  <c r="J30" i="61" s="1"/>
  <c r="I29" i="61"/>
  <c r="E29" i="61"/>
  <c r="J29" i="61" s="1"/>
  <c r="I28" i="61"/>
  <c r="I27" i="61"/>
  <c r="I26" i="61"/>
  <c r="E26" i="61"/>
  <c r="J26" i="61" s="1"/>
  <c r="I25" i="61"/>
  <c r="I24" i="61"/>
  <c r="I23" i="61"/>
  <c r="E23" i="61"/>
  <c r="J23" i="61" s="1"/>
  <c r="I22" i="61"/>
  <c r="E22" i="61"/>
  <c r="I21" i="61"/>
  <c r="E21" i="61"/>
  <c r="J21" i="61" s="1"/>
  <c r="E20" i="61"/>
  <c r="J20" i="61" s="1"/>
  <c r="J19" i="61"/>
  <c r="I18" i="61"/>
  <c r="I17" i="61"/>
  <c r="E17" i="61"/>
  <c r="J17" i="61" s="1"/>
  <c r="J16" i="61"/>
  <c r="K16" i="61" s="1"/>
  <c r="I16" i="61"/>
  <c r="E16" i="61"/>
  <c r="I15" i="61"/>
  <c r="J15" i="61" s="1"/>
  <c r="I14" i="61"/>
  <c r="E14" i="61"/>
  <c r="I13" i="61"/>
  <c r="E13" i="61"/>
  <c r="J13" i="61" s="1"/>
  <c r="K13" i="61" s="1"/>
  <c r="I12" i="61"/>
  <c r="I11" i="61"/>
  <c r="I10" i="61"/>
  <c r="I9" i="61"/>
  <c r="I8" i="61"/>
  <c r="E8" i="61"/>
  <c r="I7" i="61"/>
  <c r="J7" i="61" s="1"/>
  <c r="I6" i="61"/>
  <c r="E6" i="61"/>
  <c r="I5" i="61"/>
  <c r="J5" i="61" s="1"/>
  <c r="I4" i="61"/>
  <c r="J4" i="61" s="1"/>
  <c r="E4" i="61"/>
  <c r="A4" i="61"/>
  <c r="I3" i="61"/>
  <c r="E3" i="61"/>
  <c r="J3" i="61" s="1"/>
  <c r="L3" i="61" s="1"/>
  <c r="L31" i="61" l="1"/>
  <c r="K31" i="61"/>
  <c r="M31" i="61" s="1"/>
  <c r="L55" i="61"/>
  <c r="K55" i="61"/>
  <c r="L20" i="61"/>
  <c r="K20" i="61"/>
  <c r="M20" i="61" s="1"/>
  <c r="J53" i="61"/>
  <c r="J8" i="61"/>
  <c r="L8" i="61" s="1"/>
  <c r="J22" i="61"/>
  <c r="J37" i="61"/>
  <c r="J42" i="61"/>
  <c r="J64" i="61"/>
  <c r="J70" i="61"/>
  <c r="J81" i="61"/>
  <c r="L81" i="61" s="1"/>
  <c r="J85" i="61"/>
  <c r="L85" i="61" s="1"/>
  <c r="J14" i="61"/>
  <c r="L14" i="61" s="1"/>
  <c r="J49" i="61"/>
  <c r="J76" i="61"/>
  <c r="K76" i="61" s="1"/>
  <c r="M76" i="61" s="1"/>
  <c r="J90" i="61"/>
  <c r="K90" i="61" s="1"/>
  <c r="J58" i="61"/>
  <c r="K58" i="61" s="1"/>
  <c r="J91" i="61"/>
  <c r="J66" i="61"/>
  <c r="J44" i="61"/>
  <c r="J6" i="61"/>
  <c r="L6" i="61" s="1"/>
  <c r="J79" i="61"/>
  <c r="L49" i="61"/>
  <c r="K49" i="61"/>
  <c r="L76" i="61"/>
  <c r="L58" i="61"/>
  <c r="L42" i="61"/>
  <c r="K42" i="61"/>
  <c r="L4" i="61"/>
  <c r="K4" i="61"/>
  <c r="K29" i="61"/>
  <c r="M29" i="61" s="1"/>
  <c r="L29" i="61"/>
  <c r="L43" i="61"/>
  <c r="K43" i="61"/>
  <c r="L39" i="61"/>
  <c r="K39" i="61"/>
  <c r="L87" i="61"/>
  <c r="K87" i="61"/>
  <c r="L90" i="61"/>
  <c r="K37" i="61"/>
  <c r="L37" i="61"/>
  <c r="L64" i="61"/>
  <c r="K64" i="61"/>
  <c r="K85" i="61"/>
  <c r="L23" i="61"/>
  <c r="K23" i="61"/>
  <c r="M55" i="61"/>
  <c r="L66" i="61"/>
  <c r="K66" i="61"/>
  <c r="K6" i="61"/>
  <c r="K79" i="61"/>
  <c r="L79" i="61"/>
  <c r="L91" i="61"/>
  <c r="K91" i="61"/>
  <c r="M91" i="61" s="1"/>
  <c r="L22" i="61"/>
  <c r="K22" i="61"/>
  <c r="L70" i="61"/>
  <c r="K70" i="61"/>
  <c r="L73" i="61"/>
  <c r="K73" i="61"/>
  <c r="M73" i="61" s="1"/>
  <c r="K21" i="61"/>
  <c r="L21" i="61"/>
  <c r="L26" i="61"/>
  <c r="K26" i="61"/>
  <c r="L74" i="61"/>
  <c r="K74" i="61"/>
  <c r="L84" i="61"/>
  <c r="K84" i="61"/>
  <c r="L17" i="61"/>
  <c r="K17" i="61"/>
  <c r="K41" i="61"/>
  <c r="M41" i="61" s="1"/>
  <c r="L41" i="61"/>
  <c r="L44" i="61"/>
  <c r="K44" i="61"/>
  <c r="K53" i="61"/>
  <c r="M53" i="61" s="1"/>
  <c r="L53" i="61"/>
  <c r="A8" i="61"/>
  <c r="L16" i="61"/>
  <c r="M16" i="61" s="1"/>
  <c r="L57" i="61"/>
  <c r="M57" i="61" s="1"/>
  <c r="L83" i="61"/>
  <c r="M83" i="61" s="1"/>
  <c r="L13" i="61"/>
  <c r="M13" i="61" s="1"/>
  <c r="L33" i="61"/>
  <c r="L40" i="61"/>
  <c r="M40" i="61" s="1"/>
  <c r="A6" i="61"/>
  <c r="K89" i="61"/>
  <c r="M89" i="61" s="1"/>
  <c r="M26" i="61" l="1"/>
  <c r="M39" i="61"/>
  <c r="M42" i="61"/>
  <c r="K14" i="61"/>
  <c r="M14" i="61" s="1"/>
  <c r="K8" i="61"/>
  <c r="K81" i="61"/>
  <c r="M81" i="61" s="1"/>
  <c r="M85" i="61"/>
  <c r="M44" i="61"/>
  <c r="M74" i="61"/>
  <c r="M79" i="61"/>
  <c r="M37" i="61"/>
  <c r="M70" i="61"/>
  <c r="M23" i="61"/>
  <c r="M8" i="61"/>
  <c r="M43" i="61"/>
  <c r="A13" i="61"/>
  <c r="M17" i="61"/>
  <c r="M22" i="61"/>
  <c r="M6" i="61"/>
  <c r="M90" i="61"/>
  <c r="M84" i="61"/>
  <c r="M21" i="61"/>
  <c r="M64" i="61"/>
  <c r="M87" i="61"/>
  <c r="M4" i="61"/>
  <c r="A14" i="61" l="1"/>
  <c r="A16" i="61" l="1"/>
  <c r="A17" i="61" l="1"/>
  <c r="A20" i="61" l="1"/>
  <c r="A21" i="61"/>
  <c r="A22" i="61" l="1"/>
  <c r="A23" i="61" s="1"/>
  <c r="A26" i="61" s="1"/>
  <c r="A29" i="61" l="1"/>
  <c r="A31" i="61" s="1"/>
  <c r="A33" i="61" s="1"/>
  <c r="A37" i="61" s="1"/>
  <c r="A39" i="61" s="1"/>
  <c r="A40" i="61" s="1"/>
  <c r="A41" i="61" s="1"/>
  <c r="A42" i="61" s="1"/>
  <c r="A43" i="61" s="1"/>
  <c r="A44" i="61" s="1"/>
  <c r="A49" i="61" s="1"/>
  <c r="A53" i="61" s="1"/>
  <c r="A55" i="61" s="1"/>
  <c r="A57" i="61" s="1"/>
  <c r="A58" i="61" s="1"/>
  <c r="A64" i="61" s="1"/>
  <c r="A66" i="61" s="1"/>
  <c r="A70" i="61" s="1"/>
  <c r="A73" i="61" s="1"/>
  <c r="A74" i="61" s="1"/>
  <c r="A76" i="61" s="1"/>
  <c r="A79" i="61" s="1"/>
  <c r="A81" i="61" s="1"/>
  <c r="A83" i="61" s="1"/>
  <c r="A84" i="61" s="1"/>
  <c r="A85" i="61" s="1"/>
  <c r="A87" i="61" s="1"/>
  <c r="A89" i="61" s="1"/>
  <c r="A90" i="61" s="1"/>
  <c r="A91" i="61" s="1"/>
  <c r="AG218" i="45" l="1"/>
  <c r="AG227" i="45"/>
  <c r="J112" i="45"/>
  <c r="K144" i="45"/>
  <c r="L144" i="45"/>
  <c r="J144" i="45"/>
  <c r="H144" i="45"/>
  <c r="G144" i="45"/>
  <c r="AG154" i="45"/>
  <c r="AA282" i="29"/>
  <c r="AA281" i="29" l="1"/>
  <c r="AA280" i="29"/>
  <c r="AA277" i="29"/>
  <c r="AA283" i="29"/>
  <c r="AA284" i="29"/>
  <c r="AA279" i="29"/>
  <c r="AA152" i="29" l="1"/>
  <c r="AA366" i="29" l="1"/>
  <c r="AA365" i="29"/>
  <c r="AA364" i="29"/>
  <c r="AA397" i="29"/>
  <c r="AA396" i="29"/>
  <c r="AA395" i="29"/>
  <c r="AA362" i="29"/>
  <c r="AA367" i="29" l="1"/>
  <c r="AA363" i="29"/>
  <c r="AG321" i="45"/>
  <c r="AG272" i="45"/>
  <c r="AG235" i="45" l="1"/>
  <c r="AG234" i="45"/>
  <c r="AG233" i="45"/>
  <c r="AG231" i="45"/>
  <c r="AG217" i="45"/>
  <c r="AG216" i="45"/>
  <c r="AG215" i="45"/>
  <c r="AG86" i="45"/>
  <c r="L212" i="45" l="1"/>
  <c r="K212" i="45"/>
  <c r="J212" i="45"/>
  <c r="H212" i="45"/>
  <c r="G212" i="45"/>
  <c r="I156" i="45"/>
  <c r="L112" i="45"/>
  <c r="K112" i="45"/>
  <c r="H112" i="45"/>
  <c r="G112" i="45"/>
  <c r="AG162" i="45"/>
  <c r="AG93" i="45" l="1"/>
  <c r="AG99" i="45"/>
  <c r="AG373" i="45" l="1"/>
  <c r="AG192" i="45" l="1"/>
  <c r="AG191" i="45"/>
  <c r="AG190" i="45"/>
  <c r="AG401" i="45"/>
  <c r="AG359" i="45"/>
  <c r="AG358" i="45"/>
  <c r="AG357" i="45"/>
  <c r="D275" i="45"/>
  <c r="I22" i="18" s="1"/>
  <c r="I16" i="18" s="1"/>
  <c r="AG194" i="45"/>
  <c r="AG193" i="45"/>
  <c r="AG189" i="45"/>
  <c r="AG188" i="45"/>
  <c r="AG187" i="45"/>
  <c r="AG186" i="45"/>
  <c r="AG92" i="45"/>
  <c r="AG90" i="45"/>
  <c r="AG87" i="45"/>
  <c r="AG312" i="45"/>
  <c r="AG153" i="45"/>
  <c r="F212" i="45"/>
  <c r="AG138" i="45"/>
  <c r="AG139" i="45"/>
  <c r="AG140" i="45"/>
  <c r="AG141" i="45"/>
  <c r="AG88" i="45" l="1"/>
  <c r="I82" i="45"/>
  <c r="AG142" i="45"/>
  <c r="AG161" i="45" l="1"/>
  <c r="AA326" i="29" l="1"/>
  <c r="AA325" i="29"/>
  <c r="AA297" i="29" l="1"/>
  <c r="AA298" i="29"/>
  <c r="AA410" i="29" l="1"/>
  <c r="AA409" i="29"/>
  <c r="AA398" i="29"/>
  <c r="AA394" i="29"/>
  <c r="AA393" i="29"/>
  <c r="AA392" i="29"/>
  <c r="AA391" i="29"/>
  <c r="AA390" i="29"/>
  <c r="AA389" i="29"/>
  <c r="AA388" i="29"/>
  <c r="AA385" i="29"/>
  <c r="AA383" i="29"/>
  <c r="AA372" i="29"/>
  <c r="AA368" i="29"/>
  <c r="AA361" i="29"/>
  <c r="AA358" i="29"/>
  <c r="AA357" i="29"/>
  <c r="AA355" i="29"/>
  <c r="AA351" i="29"/>
  <c r="AA349" i="29"/>
  <c r="AA348" i="29"/>
  <c r="AA341" i="29"/>
  <c r="AA340" i="29"/>
  <c r="AA338" i="29"/>
  <c r="AA337" i="29"/>
  <c r="AA336" i="29"/>
  <c r="AA334" i="29"/>
  <c r="AA332" i="29"/>
  <c r="AA331" i="29"/>
  <c r="AA330" i="29"/>
  <c r="AA327" i="29"/>
  <c r="AA323" i="29"/>
  <c r="AA322" i="29"/>
  <c r="AA321" i="29"/>
  <c r="AA320" i="29"/>
  <c r="AA319" i="29"/>
  <c r="AA318" i="29"/>
  <c r="AA316" i="29"/>
  <c r="AA315" i="29"/>
  <c r="AA314" i="29"/>
  <c r="AA312" i="29"/>
  <c r="AA311" i="29"/>
  <c r="AA309" i="29"/>
  <c r="AA308" i="29"/>
  <c r="AA307" i="29"/>
  <c r="AA306" i="29"/>
  <c r="AA305" i="29"/>
  <c r="AA304" i="29"/>
  <c r="AA303" i="29"/>
  <c r="AA300" i="29"/>
  <c r="AA289" i="29"/>
  <c r="AA271" i="29"/>
  <c r="AA264" i="29"/>
  <c r="AA263" i="29"/>
  <c r="AA262" i="29"/>
  <c r="AA261" i="29"/>
  <c r="AA260" i="29"/>
  <c r="AA259" i="29"/>
  <c r="AA258" i="29"/>
  <c r="AA256" i="29"/>
  <c r="AA254" i="29"/>
  <c r="AA252" i="29"/>
  <c r="AA249" i="29"/>
  <c r="AA248" i="29"/>
  <c r="AA247" i="29"/>
  <c r="AA246" i="29"/>
  <c r="AA245" i="29"/>
  <c r="AA239" i="29"/>
  <c r="AA238" i="29"/>
  <c r="AA236" i="29"/>
  <c r="AA231" i="29"/>
  <c r="AA230" i="29"/>
  <c r="AA229" i="29"/>
  <c r="AA228" i="29"/>
  <c r="AA227" i="29"/>
  <c r="AA222" i="29"/>
  <c r="AA221" i="29"/>
  <c r="AA219" i="29"/>
  <c r="AA215" i="29"/>
  <c r="AA214" i="29"/>
  <c r="AA210" i="29"/>
  <c r="AA45" i="29"/>
  <c r="E400" i="29"/>
  <c r="E386" i="29"/>
  <c r="E381" i="29"/>
  <c r="E369" i="29"/>
  <c r="E346" i="29"/>
  <c r="E265" i="29"/>
  <c r="E224" i="29"/>
  <c r="E220" i="29"/>
  <c r="E217" i="29"/>
  <c r="E211" i="29"/>
  <c r="D19" i="18" s="1"/>
  <c r="E197" i="29"/>
  <c r="D18" i="18" s="1"/>
  <c r="D17" i="18" s="1"/>
  <c r="E193" i="29"/>
  <c r="E123" i="29"/>
  <c r="D15" i="18" s="1"/>
  <c r="E50" i="29"/>
  <c r="D14" i="18" s="1"/>
  <c r="E16" i="29"/>
  <c r="D13" i="18" s="1"/>
  <c r="D12" i="18" l="1"/>
  <c r="AA354" i="29"/>
  <c r="AA360" i="29"/>
  <c r="I212" i="45"/>
  <c r="AA374" i="29"/>
  <c r="AA371" i="29"/>
  <c r="AG182" i="45"/>
  <c r="AA373" i="29"/>
  <c r="E196" i="29"/>
  <c r="E223" i="29"/>
  <c r="E345" i="29"/>
  <c r="D23" i="18" s="1"/>
  <c r="D22" i="18" s="1"/>
  <c r="E380" i="29"/>
  <c r="D25" i="18" s="1"/>
  <c r="D24" i="18" s="1"/>
  <c r="E15" i="29"/>
  <c r="E216" i="29"/>
  <c r="D7" i="18" l="1"/>
  <c r="E4" i="29"/>
  <c r="S34" i="35" l="1"/>
  <c r="R34" i="35"/>
  <c r="Q34" i="35"/>
  <c r="P34" i="35"/>
  <c r="O34" i="35"/>
  <c r="N34" i="35"/>
  <c r="M34" i="35"/>
  <c r="L34" i="35"/>
  <c r="K34" i="35"/>
  <c r="J34" i="35"/>
  <c r="I34" i="35"/>
  <c r="H34" i="35"/>
  <c r="G34" i="35"/>
  <c r="F34" i="35"/>
  <c r="E34" i="35"/>
  <c r="D34" i="35"/>
  <c r="C34" i="35"/>
  <c r="AG303" i="45" l="1"/>
  <c r="AG302" i="45"/>
  <c r="D6" i="45"/>
  <c r="I9" i="18" s="1"/>
  <c r="AG304" i="45" l="1"/>
  <c r="AG305" i="45"/>
  <c r="AA343" i="29"/>
  <c r="AA313" i="29"/>
  <c r="AG228" i="45"/>
  <c r="AG225" i="45"/>
  <c r="AG232" i="45" l="1"/>
  <c r="AG230" i="45"/>
  <c r="AG226" i="45" l="1"/>
  <c r="AG178" i="45" l="1"/>
  <c r="AA185" i="29" l="1"/>
  <c r="AA115" i="29"/>
  <c r="AG301" i="45" l="1"/>
  <c r="AG300" i="45"/>
  <c r="AG299" i="45"/>
  <c r="AG298" i="45"/>
  <c r="AG297" i="45"/>
  <c r="AG296" i="45"/>
  <c r="AG295" i="45"/>
  <c r="AG330" i="45"/>
  <c r="AG329" i="45"/>
  <c r="AG328" i="45"/>
  <c r="AG311" i="45"/>
  <c r="AG350" i="45"/>
  <c r="AA269" i="29" l="1"/>
  <c r="AA270" i="29"/>
  <c r="AA267" i="29"/>
  <c r="AG339" i="45"/>
  <c r="AG285" i="45" l="1"/>
  <c r="AA370" i="29" l="1"/>
  <c r="AA375" i="29"/>
  <c r="AG403" i="45" l="1"/>
  <c r="AG402" i="45"/>
  <c r="AG400" i="45"/>
  <c r="AG399" i="45"/>
  <c r="AG398" i="45"/>
  <c r="AG397" i="45"/>
  <c r="AG396" i="45"/>
  <c r="AG395" i="45"/>
  <c r="AG394" i="45"/>
  <c r="AG393" i="45"/>
  <c r="AG392" i="45"/>
  <c r="AG391" i="45"/>
  <c r="AG388" i="45"/>
  <c r="AG387" i="45"/>
  <c r="AG386" i="45"/>
  <c r="AG385" i="45"/>
  <c r="AG381" i="45"/>
  <c r="AG372" i="45"/>
  <c r="AG378" i="45"/>
  <c r="AG377" i="45"/>
  <c r="AG376" i="45"/>
  <c r="AG375" i="45"/>
  <c r="AG374" i="45"/>
  <c r="AG371" i="45"/>
  <c r="AG370" i="45"/>
  <c r="AG369" i="45"/>
  <c r="AG366" i="45"/>
  <c r="AG365" i="45"/>
  <c r="AG364" i="45"/>
  <c r="AG362" i="45"/>
  <c r="AG355" i="45"/>
  <c r="AG354" i="45"/>
  <c r="AG353" i="45"/>
  <c r="AG352" i="45"/>
  <c r="AG347" i="45"/>
  <c r="AG346" i="45"/>
  <c r="AG345" i="45"/>
  <c r="AG343" i="45"/>
  <c r="AG342" i="45"/>
  <c r="AG334" i="45"/>
  <c r="AG331" i="45"/>
  <c r="AG324" i="45"/>
  <c r="AG325" i="45"/>
  <c r="AG323" i="45"/>
  <c r="AG320" i="45"/>
  <c r="AG319" i="45"/>
  <c r="AG318" i="45"/>
  <c r="AG317" i="45"/>
  <c r="AG316" i="45"/>
  <c r="AG315" i="45"/>
  <c r="AG314" i="45"/>
  <c r="AG313" i="45"/>
  <c r="AG310" i="45"/>
  <c r="AG309" i="45"/>
  <c r="AG308" i="45"/>
  <c r="AG307" i="45"/>
  <c r="AG293" i="45"/>
  <c r="AG292" i="45"/>
  <c r="AG289" i="45"/>
  <c r="AG288" i="45"/>
  <c r="AG287" i="45"/>
  <c r="AG286" i="45"/>
  <c r="AG281" i="45"/>
  <c r="AG280" i="45"/>
  <c r="AG279" i="45"/>
  <c r="AG278" i="45"/>
  <c r="AG267" i="45"/>
  <c r="AG258" i="45"/>
  <c r="AG254" i="45"/>
  <c r="AG252" i="45"/>
  <c r="AG224" i="45"/>
  <c r="AG207" i="45"/>
  <c r="AG208" i="45"/>
  <c r="AG210" i="45"/>
  <c r="AG211" i="45"/>
  <c r="AG219" i="45"/>
  <c r="AG181" i="45"/>
  <c r="AG183" i="45"/>
  <c r="AG322" i="45" l="1"/>
  <c r="AG253" i="45" l="1"/>
  <c r="AG273" i="45" l="1"/>
  <c r="AG171" i="45"/>
  <c r="AG89" i="45"/>
  <c r="AG30" i="45" l="1"/>
  <c r="AG271" i="45" l="1"/>
  <c r="AA202" i="29" l="1"/>
  <c r="AA203" i="29"/>
  <c r="AA204" i="29"/>
  <c r="D2" i="45" l="1"/>
  <c r="K24" i="18"/>
  <c r="AA268" i="29" l="1"/>
  <c r="AA201" i="29"/>
  <c r="AA200" i="29"/>
  <c r="AA195" i="29"/>
  <c r="AA194" i="29"/>
  <c r="AA192" i="29"/>
  <c r="AA187" i="29"/>
  <c r="AA182" i="29"/>
  <c r="AA160" i="29"/>
  <c r="AA153" i="29"/>
  <c r="AA148" i="29"/>
  <c r="AA117" i="29"/>
  <c r="AA112" i="29"/>
  <c r="AA90" i="29"/>
  <c r="AA83" i="29"/>
  <c r="AA81" i="29"/>
  <c r="AA80" i="29"/>
  <c r="AA75" i="29"/>
  <c r="AA49" i="29"/>
  <c r="AA46" i="29"/>
  <c r="AA41" i="29"/>
  <c r="AA14" i="29"/>
  <c r="AA11" i="29"/>
  <c r="AA10" i="29"/>
  <c r="AA9" i="29"/>
  <c r="AA387" i="29"/>
  <c r="AA382" i="29"/>
  <c r="AA353" i="29"/>
  <c r="AA350" i="29" l="1"/>
  <c r="AG85" i="45"/>
  <c r="AG97" i="45"/>
  <c r="AG98" i="45"/>
  <c r="AG102" i="45"/>
  <c r="AG105" i="45"/>
  <c r="AG110" i="45"/>
  <c r="AG125" i="45"/>
  <c r="AG126" i="45"/>
  <c r="AG127" i="45"/>
  <c r="AG128" i="45"/>
  <c r="AG116" i="45"/>
  <c r="AG131" i="45"/>
  <c r="AG133" i="45"/>
  <c r="AG134" i="45"/>
  <c r="AG135" i="45"/>
  <c r="AG149" i="45"/>
  <c r="AG157" i="45"/>
  <c r="AG164" i="45"/>
  <c r="AG165" i="45"/>
  <c r="AG166" i="45"/>
  <c r="AG270" i="45" l="1"/>
  <c r="AG294" i="45" l="1"/>
  <c r="AG213" i="45" l="1"/>
  <c r="AG344" i="45" l="1"/>
  <c r="AG333" i="45"/>
  <c r="AG332" i="45"/>
  <c r="AA205" i="29" l="1"/>
  <c r="AG282" i="45"/>
  <c r="AG306" i="45" l="1"/>
  <c r="AA155" i="29"/>
  <c r="AA127" i="29" l="1"/>
  <c r="AA20" i="29"/>
  <c r="AA18" i="29"/>
  <c r="AA189" i="29"/>
  <c r="AG236" i="45"/>
  <c r="AG212" i="45" l="1"/>
  <c r="AG257" i="45" l="1"/>
  <c r="AA377" i="29" l="1"/>
  <c r="AG15" i="45" l="1"/>
  <c r="AA54" i="29" l="1"/>
  <c r="AG18" i="45" l="1"/>
  <c r="AG21" i="45" l="1"/>
  <c r="AA342" i="29" l="1"/>
  <c r="AA79" i="29"/>
  <c r="AG84" i="45" l="1"/>
  <c r="AG337" i="45"/>
  <c r="AG115" i="45" l="1"/>
  <c r="AG243" i="45"/>
  <c r="AA52" i="29"/>
  <c r="D108" i="45" l="1"/>
  <c r="I11" i="18" s="1"/>
  <c r="D95" i="45"/>
  <c r="I10" i="18" s="1"/>
  <c r="D383" i="45"/>
  <c r="I26" i="18" s="1"/>
  <c r="I25" i="18" s="1"/>
  <c r="D380" i="45"/>
  <c r="D241" i="45"/>
  <c r="D204" i="45"/>
  <c r="D203" i="45" s="1"/>
  <c r="I8" i="18" l="1"/>
  <c r="I7" i="18" s="1"/>
  <c r="D5" i="45"/>
  <c r="D240" i="45"/>
  <c r="D4" i="45" l="1"/>
  <c r="AA317" i="29" l="1"/>
  <c r="AA310" i="29" l="1"/>
  <c r="AG17" i="45" l="1"/>
  <c r="G390" i="45" l="1"/>
  <c r="G384" i="45"/>
  <c r="G381" i="45"/>
  <c r="G368" i="45"/>
  <c r="G361" i="45"/>
  <c r="G356" i="45"/>
  <c r="G349" i="45"/>
  <c r="G341" i="45"/>
  <c r="G327" i="45"/>
  <c r="G306" i="45"/>
  <c r="G291" i="45"/>
  <c r="G276" i="45"/>
  <c r="G269" i="45"/>
  <c r="G260" i="45"/>
  <c r="G256" i="45"/>
  <c r="G242" i="45"/>
  <c r="G221" i="45"/>
  <c r="G205" i="45"/>
  <c r="G174" i="45"/>
  <c r="G156" i="45"/>
  <c r="G109" i="45"/>
  <c r="G104" i="45"/>
  <c r="G102" i="45"/>
  <c r="G96" i="45"/>
  <c r="G275" i="45" l="1"/>
  <c r="AG200" i="45"/>
  <c r="AA405" i="29"/>
  <c r="L96" i="45" l="1"/>
  <c r="J96" i="45"/>
  <c r="H96" i="45"/>
  <c r="F96" i="45"/>
  <c r="I96" i="45"/>
  <c r="AA335" i="29"/>
  <c r="AA333" i="29"/>
  <c r="AG100" i="45"/>
  <c r="AA329" i="29" l="1"/>
  <c r="AG96" i="45"/>
  <c r="K96" i="45"/>
  <c r="AA328" i="29" l="1"/>
  <c r="AG172" i="45"/>
  <c r="AA126" i="29" l="1"/>
  <c r="AG244" i="45"/>
  <c r="AG338" i="45"/>
  <c r="AG336" i="45"/>
  <c r="AG335" i="45" l="1"/>
  <c r="AG249" i="45" l="1"/>
  <c r="AA339" i="29" l="1"/>
  <c r="K109" i="45"/>
  <c r="L104" i="45"/>
  <c r="AA302" i="29" l="1"/>
  <c r="AA301" i="29" l="1"/>
  <c r="AA276" i="29" l="1"/>
  <c r="AG28" i="45" l="1"/>
  <c r="AA48" i="29" l="1"/>
  <c r="AA47" i="29"/>
  <c r="AA78" i="29"/>
  <c r="AA44" i="29"/>
  <c r="AA19" i="29"/>
  <c r="AA191" i="29" l="1"/>
  <c r="AA55" i="29" l="1"/>
  <c r="AA21" i="29"/>
  <c r="AA128" i="29" l="1"/>
  <c r="AA8" i="29"/>
  <c r="L390" i="45" l="1"/>
  <c r="K390" i="45"/>
  <c r="J390" i="45"/>
  <c r="I390" i="45"/>
  <c r="H390" i="45"/>
  <c r="F390" i="45"/>
  <c r="AG390" i="45"/>
  <c r="E390" i="45" l="1"/>
  <c r="M390" i="45" s="1"/>
  <c r="N390" i="45" s="1"/>
  <c r="I144" i="45"/>
  <c r="L306" i="45"/>
  <c r="K306" i="45"/>
  <c r="H306" i="45"/>
  <c r="F306" i="45"/>
  <c r="L356" i="45"/>
  <c r="K356" i="45"/>
  <c r="J356" i="45"/>
  <c r="I356" i="45"/>
  <c r="H356" i="45"/>
  <c r="F356" i="45"/>
  <c r="K349" i="45"/>
  <c r="J349" i="45"/>
  <c r="I349" i="45"/>
  <c r="H349" i="45"/>
  <c r="F349" i="45"/>
  <c r="AG229" i="45"/>
  <c r="AG106" i="45"/>
  <c r="K174" i="45" l="1"/>
  <c r="AG148" i="45"/>
  <c r="AG179" i="45"/>
  <c r="AG177" i="45"/>
  <c r="K104" i="45"/>
  <c r="AG104" i="45"/>
  <c r="AA275" i="29" l="1"/>
  <c r="AG27" i="45" l="1"/>
  <c r="AG384" i="45"/>
  <c r="N384" i="45"/>
  <c r="L384" i="45"/>
  <c r="L383" i="45" s="1"/>
  <c r="K384" i="45"/>
  <c r="K383" i="45" s="1"/>
  <c r="J384" i="45"/>
  <c r="J383" i="45" s="1"/>
  <c r="I384" i="45"/>
  <c r="I383" i="45" s="1"/>
  <c r="H384" i="45"/>
  <c r="H383" i="45" s="1"/>
  <c r="G383" i="45"/>
  <c r="F384" i="45"/>
  <c r="F383" i="45" s="1"/>
  <c r="N381" i="45"/>
  <c r="L381" i="45"/>
  <c r="L380" i="45" s="1"/>
  <c r="K381" i="45"/>
  <c r="K380" i="45" s="1"/>
  <c r="J381" i="45"/>
  <c r="J380" i="45" s="1"/>
  <c r="I381" i="45"/>
  <c r="I380" i="45" s="1"/>
  <c r="H381" i="45"/>
  <c r="H380" i="45" s="1"/>
  <c r="G380" i="45"/>
  <c r="F381" i="45"/>
  <c r="F380" i="45" s="1"/>
  <c r="E381" i="45"/>
  <c r="M381" i="45" s="1"/>
  <c r="AG380" i="45"/>
  <c r="N380" i="45"/>
  <c r="AG368" i="45"/>
  <c r="L368" i="45"/>
  <c r="K368" i="45"/>
  <c r="J368" i="45"/>
  <c r="I368" i="45"/>
  <c r="H368" i="45"/>
  <c r="F368" i="45"/>
  <c r="L361" i="45"/>
  <c r="K361" i="45"/>
  <c r="J361" i="45"/>
  <c r="H361" i="45"/>
  <c r="F361" i="45"/>
  <c r="AG356" i="45"/>
  <c r="AG341" i="45"/>
  <c r="L341" i="45"/>
  <c r="K341" i="45"/>
  <c r="J341" i="45"/>
  <c r="I341" i="45"/>
  <c r="H341" i="45"/>
  <c r="F341" i="45"/>
  <c r="AG327" i="45"/>
  <c r="L327" i="45"/>
  <c r="K327" i="45"/>
  <c r="J327" i="45"/>
  <c r="I327" i="45"/>
  <c r="H327" i="45"/>
  <c r="F327" i="45"/>
  <c r="J306" i="45"/>
  <c r="I306" i="45"/>
  <c r="AG291" i="45"/>
  <c r="L291" i="45"/>
  <c r="K291" i="45"/>
  <c r="J291" i="45"/>
  <c r="I291" i="45"/>
  <c r="H291" i="45"/>
  <c r="F291" i="45"/>
  <c r="L276" i="45"/>
  <c r="K276" i="45"/>
  <c r="J276" i="45"/>
  <c r="I276" i="45"/>
  <c r="H276" i="45"/>
  <c r="F276" i="45"/>
  <c r="L269" i="45"/>
  <c r="K269" i="45"/>
  <c r="J269" i="45"/>
  <c r="I269" i="45"/>
  <c r="H269" i="45"/>
  <c r="AG266" i="45"/>
  <c r="AG265" i="45"/>
  <c r="AG264" i="45"/>
  <c r="L263" i="45"/>
  <c r="K263" i="45"/>
  <c r="J263" i="45"/>
  <c r="AG261" i="45"/>
  <c r="L260" i="45"/>
  <c r="K260" i="45"/>
  <c r="J260" i="45"/>
  <c r="I260" i="45"/>
  <c r="F260" i="45"/>
  <c r="AG256" i="45"/>
  <c r="L256" i="45"/>
  <c r="K256" i="45"/>
  <c r="J256" i="45"/>
  <c r="I256" i="45"/>
  <c r="H256" i="45"/>
  <c r="F256" i="45"/>
  <c r="AG251" i="45"/>
  <c r="AG250" i="45"/>
  <c r="AG248" i="45"/>
  <c r="AG247" i="45"/>
  <c r="AG246" i="45"/>
  <c r="AG245" i="45"/>
  <c r="K242" i="45"/>
  <c r="AG223" i="45"/>
  <c r="AG222" i="45"/>
  <c r="L221" i="45"/>
  <c r="K221" i="45"/>
  <c r="J221" i="45"/>
  <c r="I221" i="45"/>
  <c r="H221" i="45"/>
  <c r="AG209" i="45"/>
  <c r="AG206" i="45"/>
  <c r="L205" i="45"/>
  <c r="K205" i="45"/>
  <c r="J205" i="45"/>
  <c r="I205" i="45"/>
  <c r="H205" i="45"/>
  <c r="F205" i="45"/>
  <c r="AG199" i="45"/>
  <c r="AG198" i="45"/>
  <c r="J174" i="45"/>
  <c r="I174" i="45"/>
  <c r="H174" i="45"/>
  <c r="F174" i="45"/>
  <c r="AG170" i="45"/>
  <c r="L168" i="45"/>
  <c r="K168" i="45"/>
  <c r="J168" i="45"/>
  <c r="I168" i="45"/>
  <c r="H168" i="45"/>
  <c r="AG159" i="45"/>
  <c r="L156" i="45"/>
  <c r="K156" i="45"/>
  <c r="J156" i="45"/>
  <c r="H156" i="45"/>
  <c r="I112" i="45"/>
  <c r="AG129" i="45"/>
  <c r="AG118" i="45"/>
  <c r="AG109" i="45"/>
  <c r="L109" i="45"/>
  <c r="J109" i="45"/>
  <c r="I109" i="45"/>
  <c r="H109" i="45"/>
  <c r="F109" i="45"/>
  <c r="J104" i="45"/>
  <c r="I104" i="45"/>
  <c r="H104" i="45"/>
  <c r="F104" i="45"/>
  <c r="N102" i="45"/>
  <c r="L102" i="45"/>
  <c r="K102" i="45"/>
  <c r="K95" i="45" s="1"/>
  <c r="J102" i="45"/>
  <c r="I102" i="45"/>
  <c r="H102" i="45"/>
  <c r="F102" i="45"/>
  <c r="E102" i="45"/>
  <c r="M102" i="45" s="1"/>
  <c r="K82" i="45"/>
  <c r="L82" i="45"/>
  <c r="J82" i="45"/>
  <c r="H82" i="45"/>
  <c r="F82" i="45"/>
  <c r="L55" i="45"/>
  <c r="J55" i="45"/>
  <c r="I55" i="45"/>
  <c r="H55" i="45"/>
  <c r="L44" i="45"/>
  <c r="J44" i="45"/>
  <c r="I44" i="45"/>
  <c r="H44" i="45"/>
  <c r="L23" i="45"/>
  <c r="J23" i="45"/>
  <c r="I23" i="45"/>
  <c r="H23" i="45"/>
  <c r="L20" i="45"/>
  <c r="K20" i="45"/>
  <c r="J20" i="45"/>
  <c r="I20" i="45"/>
  <c r="H20" i="45"/>
  <c r="F20" i="45"/>
  <c r="L7" i="45"/>
  <c r="J7" i="45"/>
  <c r="I7" i="45"/>
  <c r="H7" i="45"/>
  <c r="AG83" i="45" l="1"/>
  <c r="AG82" i="45"/>
  <c r="F156" i="45"/>
  <c r="F112" i="45"/>
  <c r="AG147" i="45"/>
  <c r="F144" i="45"/>
  <c r="AA199" i="29"/>
  <c r="J275" i="45"/>
  <c r="F275" i="45"/>
  <c r="H275" i="45"/>
  <c r="K275" i="45"/>
  <c r="AG276" i="45"/>
  <c r="AG197" i="45"/>
  <c r="AG156" i="45"/>
  <c r="AG169" i="45"/>
  <c r="AG168" i="45"/>
  <c r="AG144" i="45"/>
  <c r="AG160" i="45"/>
  <c r="AG112" i="45"/>
  <c r="AG146" i="45"/>
  <c r="AG130" i="45"/>
  <c r="AG132" i="45"/>
  <c r="AG158" i="45"/>
  <c r="AG114" i="45"/>
  <c r="AG152" i="45"/>
  <c r="AG122" i="45"/>
  <c r="AG263" i="45"/>
  <c r="E327" i="45"/>
  <c r="M327" i="45" s="1"/>
  <c r="N327" i="45" s="1"/>
  <c r="AG221" i="45"/>
  <c r="G168" i="45"/>
  <c r="G20" i="45"/>
  <c r="G263" i="45"/>
  <c r="G82" i="45"/>
  <c r="AG185" i="45"/>
  <c r="F263" i="45"/>
  <c r="AG260" i="45"/>
  <c r="I242" i="45"/>
  <c r="E256" i="45"/>
  <c r="J18" i="18" s="1"/>
  <c r="K18" i="18" s="1"/>
  <c r="E276" i="45"/>
  <c r="E291" i="45"/>
  <c r="M291" i="45" s="1"/>
  <c r="N291" i="45" s="1"/>
  <c r="AG383" i="45"/>
  <c r="H263" i="45"/>
  <c r="E341" i="45"/>
  <c r="M341" i="45" s="1"/>
  <c r="N341" i="45" s="1"/>
  <c r="E212" i="45"/>
  <c r="M212" i="45" s="1"/>
  <c r="N212" i="45" s="1"/>
  <c r="E356" i="45"/>
  <c r="M356" i="45" s="1"/>
  <c r="N356" i="45" s="1"/>
  <c r="E368" i="45"/>
  <c r="M368" i="45" s="1"/>
  <c r="N368" i="45" s="1"/>
  <c r="E306" i="45"/>
  <c r="M306" i="45" s="1"/>
  <c r="N306" i="45" s="1"/>
  <c r="F168" i="45"/>
  <c r="F221" i="45"/>
  <c r="I95" i="45"/>
  <c r="H242" i="45"/>
  <c r="H260" i="45"/>
  <c r="J95" i="45"/>
  <c r="J242" i="45"/>
  <c r="J241" i="45" s="1"/>
  <c r="L242" i="45"/>
  <c r="K241" i="45"/>
  <c r="K7" i="45"/>
  <c r="K204" i="45"/>
  <c r="K203" i="45" s="1"/>
  <c r="F242" i="45"/>
  <c r="L95" i="45"/>
  <c r="H108" i="45"/>
  <c r="H95" i="45"/>
  <c r="L174" i="45"/>
  <c r="G95" i="45"/>
  <c r="G204" i="45"/>
  <c r="E380" i="45"/>
  <c r="M380" i="45" s="1"/>
  <c r="F95" i="45"/>
  <c r="J108" i="45"/>
  <c r="AG242" i="45"/>
  <c r="I263" i="45"/>
  <c r="E384" i="45"/>
  <c r="AG20" i="45"/>
  <c r="J6" i="45"/>
  <c r="H6" i="45"/>
  <c r="L204" i="45"/>
  <c r="L203" i="45" s="1"/>
  <c r="AG14" i="45"/>
  <c r="E96" i="45"/>
  <c r="E104" i="45"/>
  <c r="E109" i="45"/>
  <c r="J204" i="45"/>
  <c r="J203" i="45" s="1"/>
  <c r="AG269" i="45"/>
  <c r="L6" i="45"/>
  <c r="I204" i="45"/>
  <c r="I203" i="45" s="1"/>
  <c r="F269" i="45"/>
  <c r="H204" i="45"/>
  <c r="H203" i="45" s="1"/>
  <c r="AG91" i="45" l="1"/>
  <c r="I6" i="45"/>
  <c r="AG175" i="45"/>
  <c r="AG174" i="45"/>
  <c r="AG205" i="45"/>
  <c r="AG204" i="45"/>
  <c r="M276" i="45"/>
  <c r="AG241" i="45"/>
  <c r="E82" i="45"/>
  <c r="M82" i="45" s="1"/>
  <c r="N82" i="45" s="1"/>
  <c r="G241" i="45"/>
  <c r="G240" i="45" s="1"/>
  <c r="G108" i="45"/>
  <c r="G203" i="45"/>
  <c r="M256" i="45"/>
  <c r="N256" i="45" s="1"/>
  <c r="E112" i="45"/>
  <c r="M112" i="45" s="1"/>
  <c r="N112" i="45" s="1"/>
  <c r="J14" i="18"/>
  <c r="K14" i="18" s="1"/>
  <c r="E221" i="45"/>
  <c r="M221" i="45" s="1"/>
  <c r="N221" i="45" s="1"/>
  <c r="E156" i="45"/>
  <c r="M156" i="45" s="1"/>
  <c r="N156" i="45" s="1"/>
  <c r="E263" i="45"/>
  <c r="E205" i="45"/>
  <c r="J13" i="18" s="1"/>
  <c r="K13" i="18" s="1"/>
  <c r="E260" i="45"/>
  <c r="E20" i="45"/>
  <c r="M20" i="45" s="1"/>
  <c r="N20" i="45" s="1"/>
  <c r="E242" i="45"/>
  <c r="J17" i="18" s="1"/>
  <c r="K17" i="18" s="1"/>
  <c r="E144" i="45"/>
  <c r="M144" i="45" s="1"/>
  <c r="N144" i="45" s="1"/>
  <c r="E269" i="45"/>
  <c r="J21" i="18" s="1"/>
  <c r="K21" i="18" s="1"/>
  <c r="E168" i="45"/>
  <c r="M168" i="45" s="1"/>
  <c r="N168" i="45" s="1"/>
  <c r="M104" i="45"/>
  <c r="N104" i="45" s="1"/>
  <c r="E383" i="45"/>
  <c r="J26" i="18" s="1"/>
  <c r="K26" i="18" s="1"/>
  <c r="H241" i="45"/>
  <c r="H240" i="45" s="1"/>
  <c r="J240" i="45"/>
  <c r="F204" i="45"/>
  <c r="F203" i="45" s="1"/>
  <c r="K240" i="45"/>
  <c r="I108" i="45"/>
  <c r="K108" i="45"/>
  <c r="L241" i="45"/>
  <c r="L108" i="45"/>
  <c r="L5" i="45" s="1"/>
  <c r="M384" i="45"/>
  <c r="H5" i="45"/>
  <c r="I241" i="45"/>
  <c r="F108" i="45"/>
  <c r="J5" i="45"/>
  <c r="M109" i="45"/>
  <c r="N109" i="45" s="1"/>
  <c r="F241" i="45"/>
  <c r="F240" i="45" s="1"/>
  <c r="E95" i="45"/>
  <c r="M96" i="45"/>
  <c r="N96" i="45" s="1"/>
  <c r="AG95" i="45"/>
  <c r="I5" i="45" l="1"/>
  <c r="N276" i="45"/>
  <c r="J20" i="18"/>
  <c r="K20" i="18" s="1"/>
  <c r="E241" i="45"/>
  <c r="M241" i="45" s="1"/>
  <c r="M269" i="45"/>
  <c r="N269" i="45" s="1"/>
  <c r="M263" i="45"/>
  <c r="N263" i="45" s="1"/>
  <c r="M242" i="45"/>
  <c r="N242" i="45" s="1"/>
  <c r="M205" i="45"/>
  <c r="N205" i="45" s="1"/>
  <c r="J15" i="18"/>
  <c r="K15" i="18" s="1"/>
  <c r="E204" i="45"/>
  <c r="M204" i="45" s="1"/>
  <c r="N204" i="45" s="1"/>
  <c r="E174" i="45"/>
  <c r="M174" i="45" s="1"/>
  <c r="N174" i="45" s="1"/>
  <c r="AG203" i="45"/>
  <c r="M260" i="45"/>
  <c r="N260" i="45" s="1"/>
  <c r="J19" i="18"/>
  <c r="K19" i="18" s="1"/>
  <c r="J4" i="45"/>
  <c r="M383" i="45"/>
  <c r="N383" i="45" s="1"/>
  <c r="H4" i="45"/>
  <c r="M95" i="45"/>
  <c r="N95" i="45" s="1"/>
  <c r="J10" i="18"/>
  <c r="K10" i="18" s="1"/>
  <c r="AG108" i="45"/>
  <c r="E108" i="45" l="1"/>
  <c r="J11" i="18" s="1"/>
  <c r="K11" i="18" s="1"/>
  <c r="E203" i="45"/>
  <c r="M203" i="45" s="1"/>
  <c r="N203" i="45" s="1"/>
  <c r="N241" i="45"/>
  <c r="M108" i="45" l="1"/>
  <c r="N108" i="45" s="1"/>
  <c r="AA359" i="29" l="1"/>
  <c r="AA356" i="29"/>
  <c r="F356" i="29" l="1"/>
  <c r="F359" i="29"/>
  <c r="AG29" i="45" l="1"/>
  <c r="AA274" i="29"/>
  <c r="AA273" i="29"/>
  <c r="AA77" i="29"/>
  <c r="AA125" i="29"/>
  <c r="AA53" i="29"/>
  <c r="AG35" i="45" l="1"/>
  <c r="AA272" i="29"/>
  <c r="AA17" i="29"/>
  <c r="AA124" i="29"/>
  <c r="AA51" i="29"/>
  <c r="AA28" i="29"/>
  <c r="AG40" i="45" l="1"/>
  <c r="K23" i="45"/>
  <c r="AA287" i="29" l="1"/>
  <c r="AG80" i="45"/>
  <c r="AG75" i="45"/>
  <c r="AG53" i="45"/>
  <c r="AG60" i="45" l="1"/>
  <c r="K55" i="45"/>
  <c r="AG65" i="45"/>
  <c r="AG70" i="45"/>
  <c r="AA96" i="29" l="1"/>
  <c r="AA404" i="29"/>
  <c r="AA403" i="29"/>
  <c r="AA402" i="29"/>
  <c r="F377" i="29"/>
  <c r="G377" i="29" s="1"/>
  <c r="H377" i="29" s="1"/>
  <c r="G359" i="29"/>
  <c r="H359" i="29" s="1"/>
  <c r="G356" i="29"/>
  <c r="H356" i="29" s="1"/>
  <c r="AA347" i="29"/>
  <c r="AA257" i="29"/>
  <c r="AA255" i="29"/>
  <c r="AA253" i="29"/>
  <c r="AA251" i="29"/>
  <c r="AA244" i="29"/>
  <c r="AA243" i="29"/>
  <c r="AA242" i="29"/>
  <c r="AA241" i="29"/>
  <c r="AA237" i="29"/>
  <c r="AA235" i="29"/>
  <c r="AA234" i="29"/>
  <c r="AA233" i="29"/>
  <c r="AA226" i="29"/>
  <c r="H225" i="29"/>
  <c r="H224" i="29"/>
  <c r="H221" i="29"/>
  <c r="F221" i="29"/>
  <c r="F220" i="29" s="1"/>
  <c r="AA220" i="29"/>
  <c r="H220" i="29"/>
  <c r="AA218" i="29"/>
  <c r="H218" i="29"/>
  <c r="H217" i="29"/>
  <c r="AA213" i="29"/>
  <c r="AA209" i="29"/>
  <c r="AA208" i="29"/>
  <c r="AA198" i="29"/>
  <c r="F194" i="29"/>
  <c r="F193" i="29" s="1"/>
  <c r="AA193" i="29"/>
  <c r="AA186" i="29"/>
  <c r="AA184" i="29"/>
  <c r="AA166" i="29"/>
  <c r="AA159" i="29"/>
  <c r="AA158" i="29"/>
  <c r="AA157" i="29"/>
  <c r="AA156" i="29"/>
  <c r="AA151" i="29"/>
  <c r="AA135" i="29"/>
  <c r="AA119" i="29"/>
  <c r="AA116" i="29"/>
  <c r="AA114" i="29"/>
  <c r="AA89" i="29"/>
  <c r="AA88" i="29"/>
  <c r="AA87" i="29"/>
  <c r="AA86" i="29"/>
  <c r="AA85" i="29"/>
  <c r="AA150" i="29"/>
  <c r="AA62" i="29"/>
  <c r="AA43" i="29"/>
  <c r="AA13" i="29"/>
  <c r="H13" i="29"/>
  <c r="F8" i="29"/>
  <c r="AA6" i="29"/>
  <c r="AA408" i="29" l="1"/>
  <c r="AA82" i="29"/>
  <c r="AA407" i="29"/>
  <c r="AA401" i="29"/>
  <c r="AA154" i="29"/>
  <c r="AA212" i="29"/>
  <c r="F13" i="29"/>
  <c r="G13" i="29" s="1"/>
  <c r="F347" i="29"/>
  <c r="G347" i="29" s="1"/>
  <c r="H347" i="29" s="1"/>
  <c r="F382" i="29"/>
  <c r="G382" i="29" s="1"/>
  <c r="H382" i="29" s="1"/>
  <c r="F218" i="29"/>
  <c r="G218" i="29" s="1"/>
  <c r="AA250" i="29"/>
  <c r="F353" i="29"/>
  <c r="G353" i="29" s="1"/>
  <c r="H353" i="29" s="1"/>
  <c r="AA42" i="29"/>
  <c r="F350" i="29"/>
  <c r="G350" i="29" s="1"/>
  <c r="H350" i="29" s="1"/>
  <c r="AA346" i="29"/>
  <c r="G8" i="29"/>
  <c r="H8" i="29" s="1"/>
  <c r="AA217" i="29"/>
  <c r="G220" i="29"/>
  <c r="AA5" i="29"/>
  <c r="G221" i="29"/>
  <c r="H216" i="29"/>
  <c r="F51" i="29"/>
  <c r="AA76" i="29"/>
  <c r="AA240" i="29"/>
  <c r="AA113" i="29"/>
  <c r="AA381" i="29"/>
  <c r="AA232" i="29"/>
  <c r="G193" i="29"/>
  <c r="F370" i="29"/>
  <c r="G370" i="29" s="1"/>
  <c r="H370" i="29" s="1"/>
  <c r="G194" i="29"/>
  <c r="H194" i="29" s="1"/>
  <c r="AA183" i="29"/>
  <c r="F198" i="29"/>
  <c r="H193" i="29"/>
  <c r="F387" i="29"/>
  <c r="AA386" i="29" l="1"/>
  <c r="AA369" i="29"/>
  <c r="AA149" i="29"/>
  <c r="AA291" i="29"/>
  <c r="AA207" i="29"/>
  <c r="AG351" i="45"/>
  <c r="L349" i="45"/>
  <c r="L275" i="45" s="1"/>
  <c r="L240" i="45" s="1"/>
  <c r="L4" i="45" s="1"/>
  <c r="AA266" i="29"/>
  <c r="AA84" i="29"/>
  <c r="F212" i="29"/>
  <c r="F211" i="29" s="1"/>
  <c r="AA211" i="29"/>
  <c r="F217" i="29"/>
  <c r="F216" i="29" s="1"/>
  <c r="G216" i="29" s="1"/>
  <c r="F381" i="29"/>
  <c r="G381" i="29" s="1"/>
  <c r="H381" i="29" s="1"/>
  <c r="F149" i="29"/>
  <c r="G149" i="29" s="1"/>
  <c r="H149" i="29" s="1"/>
  <c r="F76" i="29"/>
  <c r="G76" i="29" s="1"/>
  <c r="H76" i="29" s="1"/>
  <c r="AA216" i="29"/>
  <c r="F154" i="29"/>
  <c r="G154" i="29" s="1"/>
  <c r="H154" i="29" s="1"/>
  <c r="F407" i="29"/>
  <c r="G407" i="29" s="1"/>
  <c r="H407" i="29" s="1"/>
  <c r="F207" i="29"/>
  <c r="G207" i="29" s="1"/>
  <c r="H207" i="29" s="1"/>
  <c r="AA345" i="29"/>
  <c r="F401" i="29"/>
  <c r="G401" i="29" s="1"/>
  <c r="H401" i="29" s="1"/>
  <c r="F84" i="29"/>
  <c r="G84" i="29" s="1"/>
  <c r="H84" i="29" s="1"/>
  <c r="F42" i="29"/>
  <c r="G42" i="29" s="1"/>
  <c r="H42" i="29" s="1"/>
  <c r="F346" i="29"/>
  <c r="G346" i="29" s="1"/>
  <c r="H346" i="29" s="1"/>
  <c r="AA295" i="29"/>
  <c r="F17" i="29"/>
  <c r="G17" i="29" s="1"/>
  <c r="H17" i="29" s="1"/>
  <c r="F5" i="29"/>
  <c r="AA197" i="29"/>
  <c r="AA225" i="29"/>
  <c r="F369" i="29"/>
  <c r="G369" i="29" s="1"/>
  <c r="H369" i="29" s="1"/>
  <c r="AA400" i="29"/>
  <c r="G198" i="29"/>
  <c r="H198" i="29" s="1"/>
  <c r="F124" i="29"/>
  <c r="G387" i="29"/>
  <c r="H387" i="29" s="1"/>
  <c r="F386" i="29"/>
  <c r="G386" i="29" s="1"/>
  <c r="H386" i="29" s="1"/>
  <c r="G51" i="29"/>
  <c r="H51" i="29" s="1"/>
  <c r="AG363" i="45" l="1"/>
  <c r="I361" i="45"/>
  <c r="I275" i="45" s="1"/>
  <c r="I240" i="45" s="1"/>
  <c r="I4" i="45" s="1"/>
  <c r="AG349" i="45"/>
  <c r="E349" i="45"/>
  <c r="G212" i="29"/>
  <c r="H212" i="29" s="1"/>
  <c r="AA380" i="29"/>
  <c r="AA294" i="29"/>
  <c r="G217" i="29"/>
  <c r="F400" i="29"/>
  <c r="G400" i="29" s="1"/>
  <c r="H400" i="29" s="1"/>
  <c r="F197" i="29"/>
  <c r="F196" i="29" s="1"/>
  <c r="G196" i="29" s="1"/>
  <c r="H196" i="29" s="1"/>
  <c r="AA196" i="29"/>
  <c r="AA224" i="29"/>
  <c r="F225" i="29"/>
  <c r="G225" i="29" s="1"/>
  <c r="G5" i="29"/>
  <c r="H5" i="29" s="1"/>
  <c r="G211" i="29"/>
  <c r="H211" i="29" s="1"/>
  <c r="E19" i="18"/>
  <c r="F19" i="18" s="1"/>
  <c r="F345" i="29"/>
  <c r="G124" i="29"/>
  <c r="H124" i="29" s="1"/>
  <c r="AA292" i="29" l="1"/>
  <c r="AG361" i="45"/>
  <c r="E361" i="45"/>
  <c r="M361" i="45" s="1"/>
  <c r="N361" i="45" s="1"/>
  <c r="AG275" i="45"/>
  <c r="AG240" i="45"/>
  <c r="M349" i="45"/>
  <c r="AA293" i="29"/>
  <c r="G197" i="29"/>
  <c r="H197" i="29" s="1"/>
  <c r="F380" i="29"/>
  <c r="G380" i="29" s="1"/>
  <c r="H380" i="29" s="1"/>
  <c r="F224" i="29"/>
  <c r="G345" i="29"/>
  <c r="H345" i="29" s="1"/>
  <c r="E23" i="18"/>
  <c r="F23" i="18" s="1"/>
  <c r="E275" i="45" l="1"/>
  <c r="AA290" i="29"/>
  <c r="N349" i="45"/>
  <c r="M275" i="45"/>
  <c r="J22" i="18"/>
  <c r="K22" i="18" s="1"/>
  <c r="E240" i="45"/>
  <c r="E25" i="18"/>
  <c r="F25" i="18" s="1"/>
  <c r="G224" i="29"/>
  <c r="N275" i="45" l="1"/>
  <c r="M240" i="45"/>
  <c r="N240" i="45" s="1"/>
  <c r="AG33" i="45" l="1"/>
  <c r="AA170" i="29"/>
  <c r="AA100" i="29"/>
  <c r="AG34" i="45" l="1"/>
  <c r="AG32" i="45"/>
  <c r="AA169" i="29" l="1"/>
  <c r="AA99" i="29"/>
  <c r="AA94" i="29"/>
  <c r="AA165" i="29" l="1"/>
  <c r="AA95" i="29"/>
  <c r="AA164" i="29"/>
  <c r="AA93" i="29" l="1"/>
  <c r="AA163" i="29"/>
  <c r="AA101" i="29" l="1"/>
  <c r="AA171" i="29"/>
  <c r="AA104" i="29"/>
  <c r="AA98" i="29" l="1"/>
  <c r="AA168" i="29"/>
  <c r="AG26" i="45"/>
  <c r="AG49" i="45"/>
  <c r="AA174" i="29"/>
  <c r="AA108" i="29"/>
  <c r="AA178" i="29"/>
  <c r="AA110" i="29"/>
  <c r="AA111" i="29"/>
  <c r="AA107" i="29"/>
  <c r="AA103" i="29"/>
  <c r="AA120" i="29"/>
  <c r="AA190" i="29" l="1"/>
  <c r="AA288" i="29"/>
  <c r="AA177" i="29"/>
  <c r="AA180" i="29"/>
  <c r="AA173" i="29"/>
  <c r="AG59" i="45"/>
  <c r="AG48" i="45"/>
  <c r="G44" i="45"/>
  <c r="AA181" i="29"/>
  <c r="AA109" i="29"/>
  <c r="AA118" i="29"/>
  <c r="AA188" i="29"/>
  <c r="AG51" i="45" l="1"/>
  <c r="AA286" i="29"/>
  <c r="AA265" i="29"/>
  <c r="AG42" i="45"/>
  <c r="AG11" i="45"/>
  <c r="AG39" i="45"/>
  <c r="G23" i="45"/>
  <c r="G7" i="45"/>
  <c r="AA179" i="29"/>
  <c r="AA106" i="29"/>
  <c r="F118" i="29"/>
  <c r="F188" i="29"/>
  <c r="AG52" i="45" l="1"/>
  <c r="K44" i="45"/>
  <c r="K6" i="45" s="1"/>
  <c r="K5" i="45" s="1"/>
  <c r="K4" i="45" s="1"/>
  <c r="AG64" i="45"/>
  <c r="AA223" i="29"/>
  <c r="AG74" i="45"/>
  <c r="AA176" i="29"/>
  <c r="F266" i="29"/>
  <c r="F265" i="29" s="1"/>
  <c r="AA92" i="29"/>
  <c r="G118" i="29"/>
  <c r="H118" i="29" s="1"/>
  <c r="G188" i="29"/>
  <c r="H188" i="29" s="1"/>
  <c r="J5" i="18"/>
  <c r="I5" i="18"/>
  <c r="AG69" i="45" l="1"/>
  <c r="G55" i="45"/>
  <c r="G6" i="45" s="1"/>
  <c r="G5" i="45" s="1"/>
  <c r="G4" i="45" s="1"/>
  <c r="AA162" i="29"/>
  <c r="G266" i="29"/>
  <c r="H266" i="29" s="1"/>
  <c r="G265" i="29"/>
  <c r="H265" i="29" s="1"/>
  <c r="F223" i="29"/>
  <c r="AG79" i="45" l="1"/>
  <c r="AA91" i="29"/>
  <c r="AA161" i="29"/>
  <c r="F91" i="29"/>
  <c r="E21" i="18"/>
  <c r="F21" i="18" s="1"/>
  <c r="G223" i="29"/>
  <c r="H223" i="29" s="1"/>
  <c r="F161" i="29" l="1"/>
  <c r="G161" i="29" s="1"/>
  <c r="H161" i="29" s="1"/>
  <c r="G91" i="29"/>
  <c r="H91" i="29" s="1"/>
  <c r="E16" i="18"/>
  <c r="F16" i="18" s="1"/>
  <c r="E11" i="18" l="1"/>
  <c r="F11" i="18" s="1"/>
  <c r="E9" i="18"/>
  <c r="F9" i="18" s="1"/>
  <c r="E10" i="18" l="1"/>
  <c r="F10" i="18" s="1"/>
  <c r="E18" i="18"/>
  <c r="F18" i="18" s="1"/>
  <c r="E17" i="18" l="1"/>
  <c r="F17" i="18" s="1"/>
  <c r="E22" i="18" l="1"/>
  <c r="F22" i="18" s="1"/>
  <c r="E24" i="18" l="1"/>
  <c r="F24" i="18" s="1"/>
  <c r="J25" i="18" l="1"/>
  <c r="K25" i="18" s="1"/>
  <c r="J23" i="18"/>
  <c r="K23" i="18" s="1"/>
  <c r="E8" i="18"/>
  <c r="F8" i="18" s="1"/>
  <c r="J12" i="18" l="1"/>
  <c r="K12" i="18" s="1"/>
  <c r="J16" i="18" l="1"/>
  <c r="K16" i="18" s="1"/>
  <c r="E20" i="18" l="1"/>
  <c r="F20" i="18" s="1"/>
  <c r="AA27" i="29" l="1"/>
  <c r="AA24" i="29"/>
  <c r="AA29" i="29"/>
  <c r="AA63" i="29"/>
  <c r="AG25" i="45" l="1"/>
  <c r="AG24" i="45"/>
  <c r="AA58" i="29"/>
  <c r="AA131" i="29"/>
  <c r="AA136" i="29"/>
  <c r="AA61" i="29"/>
  <c r="AA30" i="29"/>
  <c r="AA64" i="29"/>
  <c r="AA137" i="29"/>
  <c r="AG9" i="45" l="1"/>
  <c r="AA134" i="29"/>
  <c r="AA26" i="29"/>
  <c r="F7" i="45"/>
  <c r="AA33" i="29"/>
  <c r="AA60" i="29"/>
  <c r="F23" i="45"/>
  <c r="AG46" i="45"/>
  <c r="AG7" i="45" l="1"/>
  <c r="AG38" i="45"/>
  <c r="E23" i="45"/>
  <c r="AA39" i="29"/>
  <c r="AA70" i="29"/>
  <c r="AA143" i="29"/>
  <c r="AA133" i="29"/>
  <c r="AA36" i="29"/>
  <c r="AA37" i="29"/>
  <c r="E7" i="45"/>
  <c r="M7" i="45" s="1"/>
  <c r="N7" i="45" s="1"/>
  <c r="AA67" i="29"/>
  <c r="AG58" i="45"/>
  <c r="F44" i="45"/>
  <c r="AA32" i="29"/>
  <c r="AA140" i="29"/>
  <c r="AG45" i="45" l="1"/>
  <c r="AA40" i="29"/>
  <c r="AG37" i="45"/>
  <c r="AA144" i="29"/>
  <c r="AA66" i="29"/>
  <c r="AA139" i="29"/>
  <c r="AG63" i="45"/>
  <c r="AG44" i="45" l="1"/>
  <c r="AG23" i="45"/>
  <c r="AG57" i="45"/>
  <c r="AA74" i="29"/>
  <c r="AA73" i="29"/>
  <c r="AA72" i="29"/>
  <c r="AA71" i="29"/>
  <c r="AA147" i="29"/>
  <c r="AA146" i="29"/>
  <c r="AA38" i="29"/>
  <c r="AG73" i="45"/>
  <c r="AG78" i="45"/>
  <c r="E44" i="45"/>
  <c r="M44" i="45" s="1"/>
  <c r="N44" i="45" s="1"/>
  <c r="AG68" i="45"/>
  <c r="AG62" i="45"/>
  <c r="AA142" i="29" l="1"/>
  <c r="AA35" i="29"/>
  <c r="M23" i="45"/>
  <c r="N23" i="45" s="1"/>
  <c r="AG72" i="45"/>
  <c r="AG67" i="45"/>
  <c r="F55" i="45"/>
  <c r="AG77" i="45"/>
  <c r="AA69" i="29" l="1"/>
  <c r="AA145" i="29"/>
  <c r="F6" i="45"/>
  <c r="F5" i="45" s="1"/>
  <c r="F4" i="45" s="1"/>
  <c r="AA130" i="29" l="1"/>
  <c r="AA123" i="29"/>
  <c r="AG55" i="45"/>
  <c r="AG6" i="45"/>
  <c r="AA57" i="29"/>
  <c r="F57" i="29"/>
  <c r="AA50" i="29"/>
  <c r="F130" i="29"/>
  <c r="G130" i="29" s="1"/>
  <c r="H130" i="29" s="1"/>
  <c r="AA23" i="29"/>
  <c r="AA16" i="29"/>
  <c r="F23" i="29"/>
  <c r="E55" i="45"/>
  <c r="G57" i="29" l="1"/>
  <c r="H57" i="29" s="1"/>
  <c r="F50" i="29"/>
  <c r="F123" i="29"/>
  <c r="G123" i="29" s="1"/>
  <c r="H123" i="29" s="1"/>
  <c r="AA15" i="29"/>
  <c r="F16" i="29"/>
  <c r="G23" i="29"/>
  <c r="H23" i="29" s="1"/>
  <c r="M55" i="45"/>
  <c r="N55" i="45" s="1"/>
  <c r="E6" i="45"/>
  <c r="AG5" i="45"/>
  <c r="E15" i="18" l="1"/>
  <c r="F15" i="18" s="1"/>
  <c r="F15" i="29"/>
  <c r="F4" i="29" s="1"/>
  <c r="E14" i="18"/>
  <c r="F14" i="18" s="1"/>
  <c r="G50" i="29"/>
  <c r="H50" i="29" s="1"/>
  <c r="AA4" i="29"/>
  <c r="E13" i="18"/>
  <c r="F13" i="18" s="1"/>
  <c r="G16" i="29"/>
  <c r="H16" i="29" s="1"/>
  <c r="E5" i="45"/>
  <c r="E4" i="45" s="1"/>
  <c r="M6" i="45"/>
  <c r="N6" i="45" s="1"/>
  <c r="J9" i="18"/>
  <c r="K9" i="18" s="1"/>
  <c r="K8" i="18" s="1"/>
  <c r="AG4" i="45" l="1"/>
  <c r="G15" i="29"/>
  <c r="H15" i="29" s="1"/>
  <c r="E12" i="18"/>
  <c r="E7" i="18" s="1"/>
  <c r="K7" i="18"/>
  <c r="J8" i="18"/>
  <c r="J7" i="18" s="1"/>
  <c r="I2" i="18" s="1"/>
  <c r="M4" i="45"/>
  <c r="N4" i="45" s="1"/>
  <c r="M5" i="45"/>
  <c r="N5" i="45" s="1"/>
  <c r="G4" i="29" l="1"/>
  <c r="H4" i="29" s="1"/>
  <c r="F12" i="18"/>
  <c r="F7" i="1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Z205" authorId="0" shapeId="0" xr:uid="{3AB669AE-D91A-4570-872F-37D550AA1AA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돋움"/>
            <family val="3"/>
            <charset val="129"/>
          </rPr>
          <t>정기적금</t>
        </r>
        <r>
          <rPr>
            <sz val="10"/>
            <color indexed="81"/>
            <rFont val="Tahoma"/>
            <family val="2"/>
          </rPr>
          <t xml:space="preserve"> 1,033,090
</t>
        </r>
        <r>
          <rPr>
            <sz val="10"/>
            <color indexed="81"/>
            <rFont val="돋움"/>
            <family val="3"/>
            <charset val="129"/>
          </rPr>
          <t>예금이자</t>
        </r>
        <r>
          <rPr>
            <sz val="10"/>
            <color indexed="81"/>
            <rFont val="Tahoma"/>
            <family val="2"/>
          </rPr>
          <t xml:space="preserve"> 30,000</t>
        </r>
      </text>
    </comment>
    <comment ref="X351" authorId="0" shapeId="0" xr:uid="{233F355D-4BAC-4E84-84DC-FA37977B523C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돋움"/>
            <family val="3"/>
            <charset val="129"/>
          </rPr>
          <t>실잔액</t>
        </r>
        <r>
          <rPr>
            <sz val="10"/>
            <color indexed="81"/>
            <rFont val="Tahoma"/>
            <family val="2"/>
          </rPr>
          <t xml:space="preserve"> 10,031,882</t>
        </r>
        <r>
          <rPr>
            <sz val="10"/>
            <color indexed="81"/>
            <rFont val="돋움"/>
            <family val="3"/>
            <charset val="129"/>
          </rPr>
          <t>원</t>
        </r>
      </text>
    </comment>
    <comment ref="X354" authorId="0" shapeId="0" xr:uid="{E87FDBA2-EA55-4E7E-87C5-7842C77DC67F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돋움"/>
            <family val="3"/>
            <charset val="129"/>
          </rPr>
          <t>실잔액</t>
        </r>
        <r>
          <rPr>
            <sz val="10"/>
            <color indexed="81"/>
            <rFont val="Tahoma"/>
            <family val="2"/>
          </rPr>
          <t xml:space="preserve"> 8,269,873</t>
        </r>
        <r>
          <rPr>
            <sz val="10"/>
            <color indexed="81"/>
            <rFont val="돋움"/>
            <family val="3"/>
            <charset val="129"/>
          </rPr>
          <t>원</t>
        </r>
      </text>
    </comment>
    <comment ref="Z357" authorId="0" shapeId="0" xr:uid="{1E5F7EA7-9514-4AAB-8B53-DF6A79148D45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돋움"/>
            <family val="3"/>
            <charset val="129"/>
          </rPr>
          <t>실잔액</t>
        </r>
        <r>
          <rPr>
            <sz val="10"/>
            <color indexed="81"/>
            <rFont val="Tahoma"/>
            <family val="2"/>
          </rPr>
          <t xml:space="preserve"> : 3,726,291</t>
        </r>
        <r>
          <rPr>
            <sz val="10"/>
            <color indexed="81"/>
            <rFont val="돋움"/>
            <family val="3"/>
            <charset val="129"/>
          </rPr>
          <t>원</t>
        </r>
      </text>
    </comment>
    <comment ref="Z360" authorId="0" shapeId="0" xr:uid="{A90D166A-0A9D-4DA6-BEA8-12B40184A844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돋움"/>
            <family val="3"/>
            <charset val="129"/>
          </rPr>
          <t>실잔액</t>
        </r>
        <r>
          <rPr>
            <sz val="11"/>
            <color indexed="81"/>
            <rFont val="Tahoma"/>
            <family val="2"/>
          </rPr>
          <t xml:space="preserve"> 6,889,547</t>
        </r>
      </text>
    </comment>
    <comment ref="X362" authorId="0" shapeId="0" xr:uid="{0818592D-E2DE-48FF-BE56-0F79F30E508B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16,167</t>
        </r>
      </text>
    </comment>
    <comment ref="X363" authorId="0" shapeId="0" xr:uid="{FB6E2FF5-3D05-4683-A5EA-684F3AB6347F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26,079</t>
        </r>
      </text>
    </comment>
    <comment ref="X364" authorId="0" shapeId="0" xr:uid="{03AE5594-96E7-4AF2-8DBD-C0EE8D8265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14,154</t>
        </r>
      </text>
    </comment>
    <comment ref="X365" authorId="0" shapeId="0" xr:uid="{F0AF231A-78DA-4E8A-997F-D8FAF444EB01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379,391</t>
        </r>
      </text>
    </comment>
    <comment ref="X366" authorId="0" shapeId="0" xr:uid="{9A413B2B-7BEC-4C26-AF09-9F8009BC3B7F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36,821</t>
        </r>
      </text>
    </comment>
    <comment ref="X367" authorId="0" shapeId="0" xr:uid="{447215D1-D28E-46EE-871D-90E58F9B49DE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12,344</t>
        </r>
      </text>
    </comment>
    <comment ref="X371" authorId="0" shapeId="0" xr:uid="{D9984C0F-62B7-47D9-9B2E-FED099374CA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돋움"/>
            <family val="3"/>
            <charset val="129"/>
          </rPr>
          <t>실잔액</t>
        </r>
        <r>
          <rPr>
            <sz val="10"/>
            <color indexed="81"/>
            <rFont val="Tahoma"/>
            <family val="2"/>
          </rPr>
          <t xml:space="preserve"> 3,793,925</t>
        </r>
        <r>
          <rPr>
            <sz val="10"/>
            <color indexed="81"/>
            <rFont val="돋움"/>
            <family val="3"/>
            <charset val="129"/>
          </rPr>
          <t>원</t>
        </r>
      </text>
    </comment>
    <comment ref="Z371" authorId="0" shapeId="0" xr:uid="{BFB407C7-8D72-4B5B-B857-71B88F60723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돋움"/>
            <family val="3"/>
            <charset val="129"/>
          </rPr>
          <t>실잔액</t>
        </r>
        <r>
          <rPr>
            <sz val="11"/>
            <color indexed="81"/>
            <rFont val="Tahoma"/>
            <family val="2"/>
          </rPr>
          <t xml:space="preserve"> 5,899,925</t>
        </r>
      </text>
    </comment>
    <comment ref="X373" authorId="0" shapeId="0" xr:uid="{69758C13-9DE2-4290-B155-5FFBBCBA0301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돋움"/>
            <family val="3"/>
            <charset val="129"/>
          </rPr>
          <t>실잔액</t>
        </r>
        <r>
          <rPr>
            <sz val="10"/>
            <color indexed="81"/>
            <rFont val="Tahoma"/>
            <family val="2"/>
          </rPr>
          <t xml:space="preserve"> 67,243</t>
        </r>
        <r>
          <rPr>
            <sz val="10"/>
            <color indexed="81"/>
            <rFont val="돋움"/>
            <family val="3"/>
            <charset val="129"/>
          </rPr>
          <t>원</t>
        </r>
      </text>
    </comment>
    <comment ref="Z373" authorId="0" shapeId="0" xr:uid="{0582F45F-D65C-4FA7-94B0-04B633BE356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돋움"/>
            <family val="3"/>
            <charset val="129"/>
          </rPr>
          <t>실잔액</t>
        </r>
        <r>
          <rPr>
            <sz val="11"/>
            <color indexed="81"/>
            <rFont val="Tahoma"/>
            <family val="2"/>
          </rPr>
          <t xml:space="preserve"> 12,734,334</t>
        </r>
      </text>
    </comment>
    <comment ref="X374" authorId="0" shapeId="0" xr:uid="{33123BE3-C44D-4A09-9866-F703FDDB978E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돋움"/>
            <family val="3"/>
            <charset val="129"/>
          </rPr>
          <t>실잔액</t>
        </r>
        <r>
          <rPr>
            <sz val="10"/>
            <color indexed="81"/>
            <rFont val="Tahoma"/>
            <family val="2"/>
          </rPr>
          <t xml:space="preserve"> 31,826,700</t>
        </r>
        <r>
          <rPr>
            <sz val="10"/>
            <color indexed="81"/>
            <rFont val="돋움"/>
            <family val="3"/>
            <charset val="129"/>
          </rPr>
          <t>원</t>
        </r>
      </text>
    </comment>
    <comment ref="Z374" authorId="0" shapeId="0" xr:uid="{7F0C9019-2FFE-41DA-9692-950B3449D91D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돋움"/>
            <family val="3"/>
            <charset val="129"/>
          </rPr>
          <t>실잔액</t>
        </r>
        <r>
          <rPr>
            <sz val="10"/>
            <color indexed="81"/>
            <rFont val="Tahoma"/>
            <family val="2"/>
          </rPr>
          <t xml:space="preserve"> : 31,826,700</t>
        </r>
      </text>
    </comment>
    <comment ref="X375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돋움"/>
            <family val="3"/>
            <charset val="129"/>
          </rPr>
          <t>실잔액</t>
        </r>
        <r>
          <rPr>
            <sz val="10"/>
            <color indexed="81"/>
            <rFont val="Tahoma"/>
            <family val="2"/>
          </rPr>
          <t xml:space="preserve"> 14,242,770</t>
        </r>
        <r>
          <rPr>
            <sz val="10"/>
            <color indexed="81"/>
            <rFont val="돋움"/>
            <family val="3"/>
            <charset val="129"/>
          </rPr>
          <t>원</t>
        </r>
      </text>
    </comment>
    <comment ref="Z375" authorId="0" shapeId="0" xr:uid="{65079AC5-8B56-4D8A-A9AB-A3F76EB4D18F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돋움"/>
            <family val="3"/>
            <charset val="129"/>
          </rPr>
          <t>실잔액</t>
        </r>
        <r>
          <rPr>
            <sz val="10"/>
            <color indexed="81"/>
            <rFont val="Tahoma"/>
            <family val="2"/>
          </rPr>
          <t xml:space="preserve"> 45,675,332</t>
        </r>
      </text>
    </comment>
    <comment ref="X377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돋움"/>
            <family val="3"/>
            <charset val="129"/>
          </rPr>
          <t>실잔액</t>
        </r>
        <r>
          <rPr>
            <sz val="10"/>
            <color indexed="81"/>
            <rFont val="Tahoma"/>
            <family val="2"/>
          </rPr>
          <t xml:space="preserve"> : 44,104,438</t>
        </r>
        <r>
          <rPr>
            <sz val="10"/>
            <color indexed="81"/>
            <rFont val="돋움"/>
            <family val="3"/>
            <charset val="129"/>
          </rPr>
          <t>원</t>
        </r>
      </text>
    </comment>
    <comment ref="Z377" authorId="0" shapeId="0" xr:uid="{F1632DF0-6FEA-480A-B0D9-87EB920D0437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돋움"/>
            <family val="3"/>
            <charset val="129"/>
          </rPr>
          <t>실잔액</t>
        </r>
        <r>
          <rPr>
            <sz val="10"/>
            <color indexed="81"/>
            <rFont val="Tahoma"/>
            <family val="2"/>
          </rPr>
          <t xml:space="preserve"> : 29,445,050</t>
        </r>
      </text>
    </comment>
    <comment ref="X410" authorId="0" shapeId="0" xr:uid="{E1921B6C-B343-4066-8548-66F5633BE9EE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돋움"/>
            <family val="3"/>
            <charset val="129"/>
          </rPr>
          <t>실잔액</t>
        </r>
        <r>
          <rPr>
            <sz val="10"/>
            <color indexed="81"/>
            <rFont val="Tahoma"/>
            <family val="2"/>
          </rPr>
          <t xml:space="preserve"> : 12,667,800</t>
        </r>
        <r>
          <rPr>
            <sz val="10"/>
            <color indexed="81"/>
            <rFont val="돋움"/>
            <family val="3"/>
            <charset val="129"/>
          </rPr>
          <t>원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AD224" authorId="0" shapeId="0" xr:uid="{92847B44-7879-4FC2-9B4C-B204243B108A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돋움"/>
            <family val="3"/>
            <charset val="129"/>
          </rPr>
          <t>당해년도</t>
        </r>
        <r>
          <rPr>
            <sz val="10"/>
            <color indexed="81"/>
            <rFont val="Tahoma"/>
            <family val="2"/>
          </rPr>
          <t xml:space="preserve"> 1,000,000</t>
        </r>
        <r>
          <rPr>
            <sz val="10"/>
            <color indexed="81"/>
            <rFont val="돋움"/>
            <family val="3"/>
            <charset val="129"/>
          </rPr>
          <t>원</t>
        </r>
        <r>
          <rPr>
            <sz val="10"/>
            <color indexed="81"/>
            <rFont val="Tahoma"/>
            <family val="2"/>
          </rPr>
          <t xml:space="preserve">
+  </t>
        </r>
        <r>
          <rPr>
            <sz val="10"/>
            <color indexed="81"/>
            <rFont val="돋움"/>
            <family val="3"/>
            <charset val="129"/>
          </rPr>
          <t>이월금</t>
        </r>
        <r>
          <rPr>
            <sz val="10"/>
            <color indexed="81"/>
            <rFont val="Tahoma"/>
            <family val="2"/>
          </rPr>
          <t xml:space="preserve">     54,000</t>
        </r>
        <r>
          <rPr>
            <sz val="10"/>
            <color indexed="81"/>
            <rFont val="돋움"/>
            <family val="3"/>
            <charset val="129"/>
          </rPr>
          <t xml:space="preserve">원
</t>
        </r>
        <r>
          <rPr>
            <sz val="10"/>
            <color indexed="81"/>
            <rFont val="Tahoma"/>
            <family val="2"/>
          </rPr>
          <t>---------------------------
                1,054,000</t>
        </r>
        <r>
          <rPr>
            <sz val="10"/>
            <color indexed="81"/>
            <rFont val="돋움"/>
            <family val="3"/>
            <charset val="129"/>
          </rPr>
          <t>원</t>
        </r>
      </text>
    </comment>
    <comment ref="AD267" authorId="0" shapeId="0" xr:uid="{E21FEDD6-CE10-46F8-B828-021208384BB1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돋움"/>
            <family val="3"/>
            <charset val="129"/>
          </rPr>
          <t>실잔액</t>
        </r>
        <r>
          <rPr>
            <sz val="10"/>
            <color indexed="81"/>
            <rFont val="Tahoma"/>
            <family val="2"/>
          </rPr>
          <t xml:space="preserve"> : 31,826,700</t>
        </r>
      </text>
    </comment>
  </commentList>
</comments>
</file>

<file path=xl/sharedStrings.xml><?xml version="1.0" encoding="utf-8"?>
<sst xmlns="http://schemas.openxmlformats.org/spreadsheetml/2006/main" count="3220" uniqueCount="970">
  <si>
    <t>월</t>
    <phoneticPr fontId="18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</si>
  <si>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</si>
  <si>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</si>
  <si>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</si>
  <si>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</si>
  <si>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</si>
  <si>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</si>
  <si>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</si>
  <si>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</si>
  <si>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</si>
  <si>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</si>
  <si>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</si>
  <si>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</si>
  <si>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</si>
  <si>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</si>
  <si>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</si>
  <si>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</si>
  <si>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</si>
  <si>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</si>
  <si>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</si>
  <si>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</si>
  <si>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</si>
  <si>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</si>
  <si>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</si>
  <si>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</si>
  <si>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</si>
  <si>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</si>
  <si>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</si>
  <si>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</si>
  <si>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</si>
  <si>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</si>
  <si>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</si>
  <si>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</si>
  <si>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</si>
  <si>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</si>
  <si>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</si>
  <si>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</si>
  <si>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</si>
  <si>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</si>
  <si>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</si>
  <si>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</si>
  <si>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</si>
  <si>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</si>
  <si>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</si>
  <si>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</si>
  <si>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</si>
  <si>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</si>
  <si>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</si>
  <si>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</si>
  <si>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</si>
  <si>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</si>
  <si>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</si>
  <si>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</si>
  <si>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18" type="noConversion"/>
  </si>
  <si>
    <t>명</t>
    <phoneticPr fontId="18" type="noConversion"/>
  </si>
  <si>
    <t>원</t>
    <phoneticPr fontId="18" type="noConversion"/>
  </si>
  <si>
    <t>×</t>
    <phoneticPr fontId="18" type="noConversion"/>
  </si>
  <si>
    <t>생계비</t>
    <phoneticPr fontId="18" type="noConversion"/>
  </si>
  <si>
    <t>후원금</t>
    <phoneticPr fontId="18" type="noConversion"/>
  </si>
  <si>
    <t>잡수입</t>
    <phoneticPr fontId="18" type="noConversion"/>
  </si>
  <si>
    <t>÷</t>
    <phoneticPr fontId="18" type="noConversion"/>
  </si>
  <si>
    <t>회</t>
    <phoneticPr fontId="18" type="noConversion"/>
  </si>
  <si>
    <t>일용잡급</t>
    <phoneticPr fontId="18" type="noConversion"/>
  </si>
  <si>
    <t>※ 일용잡급</t>
    <phoneticPr fontId="18" type="noConversion"/>
  </si>
  <si>
    <t>사회보험</t>
    <phoneticPr fontId="18" type="noConversion"/>
  </si>
  <si>
    <t>기타후생</t>
    <phoneticPr fontId="18" type="noConversion"/>
  </si>
  <si>
    <t>※ 기타후생경비</t>
    <phoneticPr fontId="18" type="noConversion"/>
  </si>
  <si>
    <t>회  의  비</t>
    <phoneticPr fontId="18" type="noConversion"/>
  </si>
  <si>
    <t>여    비</t>
    <phoneticPr fontId="18" type="noConversion"/>
  </si>
  <si>
    <t>보조</t>
    <phoneticPr fontId="18" type="noConversion"/>
  </si>
  <si>
    <t>기타운영비</t>
    <phoneticPr fontId="18" type="noConversion"/>
  </si>
  <si>
    <t>피복비</t>
    <phoneticPr fontId="18" type="noConversion"/>
  </si>
  <si>
    <t>의료비</t>
    <phoneticPr fontId="18" type="noConversion"/>
  </si>
  <si>
    <t>연료비</t>
    <phoneticPr fontId="18" type="noConversion"/>
  </si>
  <si>
    <t>운영비</t>
    <phoneticPr fontId="18" type="noConversion"/>
  </si>
  <si>
    <t>※ 생계비</t>
    <phoneticPr fontId="18" type="noConversion"/>
  </si>
  <si>
    <t>수용기관</t>
    <phoneticPr fontId="18" type="noConversion"/>
  </si>
  <si>
    <t>※ 수용기관경비</t>
    <phoneticPr fontId="18" type="noConversion"/>
  </si>
  <si>
    <t>※ 연료비</t>
    <phoneticPr fontId="18" type="noConversion"/>
  </si>
  <si>
    <t>프로그램</t>
    <phoneticPr fontId="18" type="noConversion"/>
  </si>
  <si>
    <t>잡지출</t>
    <phoneticPr fontId="18" type="noConversion"/>
  </si>
  <si>
    <t>※ 잡지출</t>
    <phoneticPr fontId="18" type="noConversion"/>
  </si>
  <si>
    <t>일</t>
    <phoneticPr fontId="18" type="noConversion"/>
  </si>
  <si>
    <t>운      영      비</t>
    <phoneticPr fontId="35" type="noConversion"/>
  </si>
  <si>
    <t>재산조성비</t>
    <phoneticPr fontId="35" type="noConversion"/>
  </si>
  <si>
    <t>시      설      비</t>
    <phoneticPr fontId="35" type="noConversion"/>
  </si>
  <si>
    <t>후원금  수입</t>
    <phoneticPr fontId="35" type="noConversion"/>
  </si>
  <si>
    <t>지정      후원금</t>
    <phoneticPr fontId="35" type="noConversion"/>
  </si>
  <si>
    <t>자 산   취 득 비</t>
    <phoneticPr fontId="35" type="noConversion"/>
  </si>
  <si>
    <t>비지정   후원금</t>
    <phoneticPr fontId="35" type="noConversion"/>
  </si>
  <si>
    <t>시설장비유지비</t>
    <phoneticPr fontId="35" type="noConversion"/>
  </si>
  <si>
    <t>전    입    금</t>
    <phoneticPr fontId="35" type="noConversion"/>
  </si>
  <si>
    <t>법인      전입금</t>
    <phoneticPr fontId="35" type="noConversion"/>
  </si>
  <si>
    <t>사   업   비</t>
    <phoneticPr fontId="35" type="noConversion"/>
  </si>
  <si>
    <t>생      계      비</t>
    <phoneticPr fontId="35" type="noConversion"/>
  </si>
  <si>
    <t>이    월    금</t>
    <phoneticPr fontId="35" type="noConversion"/>
  </si>
  <si>
    <t>전년도   이월금</t>
    <phoneticPr fontId="35" type="noConversion"/>
  </si>
  <si>
    <t>수용기관   경비</t>
    <phoneticPr fontId="35" type="noConversion"/>
  </si>
  <si>
    <t>잡    수    입</t>
    <phoneticPr fontId="35" type="noConversion"/>
  </si>
  <si>
    <t>잡      수      입</t>
    <phoneticPr fontId="35" type="noConversion"/>
  </si>
  <si>
    <t>피      복      비</t>
    <phoneticPr fontId="35" type="noConversion"/>
  </si>
  <si>
    <t>의      료      비</t>
    <phoneticPr fontId="35" type="noConversion"/>
  </si>
  <si>
    <t>연      료      비</t>
    <phoneticPr fontId="35" type="noConversion"/>
  </si>
  <si>
    <t>프로그램사업비</t>
    <phoneticPr fontId="35" type="noConversion"/>
  </si>
  <si>
    <t>잡   지   출</t>
    <phoneticPr fontId="35" type="noConversion"/>
  </si>
  <si>
    <t>잡      지      출</t>
    <phoneticPr fontId="35" type="noConversion"/>
  </si>
  <si>
    <t>예   비   비</t>
    <phoneticPr fontId="35" type="noConversion"/>
  </si>
  <si>
    <t>입소자
부담금</t>
    <phoneticPr fontId="18" type="noConversion"/>
  </si>
  <si>
    <t>비  용</t>
  </si>
  <si>
    <t>보조금
(4종)</t>
    <phoneticPr fontId="18" type="noConversion"/>
  </si>
  <si>
    <t>법인
전입금</t>
    <phoneticPr fontId="18" type="noConversion"/>
  </si>
  <si>
    <t>계
(B)</t>
    <phoneticPr fontId="18" type="noConversion"/>
  </si>
  <si>
    <t>금액
(B-A)</t>
    <phoneticPr fontId="18" type="noConversion"/>
  </si>
  <si>
    <t>합  계 :</t>
    <phoneticPr fontId="18" type="noConversion"/>
  </si>
  <si>
    <t>부담금</t>
    <phoneticPr fontId="18" type="noConversion"/>
  </si>
  <si>
    <t>업   무</t>
    <phoneticPr fontId="18" type="noConversion"/>
  </si>
  <si>
    <t>사업비</t>
    <phoneticPr fontId="18" type="noConversion"/>
  </si>
  <si>
    <t>※ 피복비</t>
  </si>
  <si>
    <t>※ 의료비</t>
    <phoneticPr fontId="18" type="noConversion"/>
  </si>
  <si>
    <t>÷</t>
  </si>
  <si>
    <t>추진비</t>
    <phoneticPr fontId="18" type="noConversion"/>
  </si>
  <si>
    <t>업무추진비</t>
    <phoneticPr fontId="18" type="noConversion"/>
  </si>
  <si>
    <t>※ 직책보조비</t>
    <phoneticPr fontId="18" type="noConversion"/>
  </si>
  <si>
    <t>소계:</t>
    <phoneticPr fontId="18" type="noConversion"/>
  </si>
  <si>
    <t>명</t>
  </si>
  <si>
    <t>재산조성비</t>
    <phoneticPr fontId="18" type="noConversion"/>
  </si>
  <si>
    <t>계</t>
    <phoneticPr fontId="18" type="noConversion"/>
  </si>
  <si>
    <t>시설비</t>
    <phoneticPr fontId="18" type="noConversion"/>
  </si>
  <si>
    <t>수수료</t>
    <phoneticPr fontId="18" type="noConversion"/>
  </si>
  <si>
    <t>경비</t>
    <phoneticPr fontId="18" type="noConversion"/>
  </si>
  <si>
    <t>조성비</t>
    <phoneticPr fontId="18" type="noConversion"/>
  </si>
  <si>
    <t>보조금</t>
    <phoneticPr fontId="18" type="noConversion"/>
  </si>
  <si>
    <t>반환금</t>
    <phoneticPr fontId="18" type="noConversion"/>
  </si>
  <si>
    <t>후원</t>
    <phoneticPr fontId="18" type="noConversion"/>
  </si>
  <si>
    <t>보조금
(운영/생계)</t>
    <phoneticPr fontId="18" type="noConversion"/>
  </si>
  <si>
    <t>유지비</t>
    <phoneticPr fontId="18" type="noConversion"/>
  </si>
  <si>
    <t>세       입</t>
    <phoneticPr fontId="35" type="noConversion"/>
  </si>
  <si>
    <t>세       출</t>
    <phoneticPr fontId="35" type="noConversion"/>
  </si>
  <si>
    <t>구        분</t>
    <phoneticPr fontId="35" type="noConversion"/>
  </si>
  <si>
    <t>증감</t>
    <phoneticPr fontId="35" type="noConversion"/>
  </si>
  <si>
    <t>합        계</t>
    <phoneticPr fontId="35" type="noConversion"/>
  </si>
  <si>
    <t>입소비용수입</t>
    <phoneticPr fontId="35" type="noConversion"/>
  </si>
  <si>
    <t>입소비용   수입</t>
    <phoneticPr fontId="35" type="noConversion"/>
  </si>
  <si>
    <t>사   무   비</t>
    <phoneticPr fontId="35" type="noConversion"/>
  </si>
  <si>
    <t>인      건      비</t>
    <phoneticPr fontId="35" type="noConversion"/>
  </si>
  <si>
    <t>보조금  수입</t>
    <phoneticPr fontId="35" type="noConversion"/>
  </si>
  <si>
    <t>업 무   추 진 비</t>
    <phoneticPr fontId="35" type="noConversion"/>
  </si>
  <si>
    <t>법인</t>
    <phoneticPr fontId="18" type="noConversion"/>
  </si>
  <si>
    <t>합    계 :</t>
    <phoneticPr fontId="18" type="noConversion"/>
  </si>
  <si>
    <t xml:space="preserve"> </t>
    <phoneticPr fontId="18" type="noConversion"/>
  </si>
  <si>
    <t>국고보조금</t>
    <phoneticPr fontId="35" type="noConversion"/>
  </si>
  <si>
    <t>시도보조금</t>
    <phoneticPr fontId="35" type="noConversion"/>
  </si>
  <si>
    <t>시군구보조금</t>
    <phoneticPr fontId="35" type="noConversion"/>
  </si>
  <si>
    <t>※ 보조금 반환금(수원시)</t>
    <phoneticPr fontId="18" type="noConversion"/>
  </si>
  <si>
    <t>4종</t>
    <phoneticPr fontId="18" type="noConversion"/>
  </si>
  <si>
    <t>세출총계</t>
    <phoneticPr fontId="18" type="noConversion"/>
  </si>
  <si>
    <t>사무비</t>
    <phoneticPr fontId="18" type="noConversion"/>
  </si>
  <si>
    <t>인건비</t>
    <phoneticPr fontId="18" type="noConversion"/>
  </si>
  <si>
    <t>1. 생활용품구입비</t>
    <phoneticPr fontId="18" type="noConversion"/>
  </si>
  <si>
    <t>1. 심야전력요금</t>
    <phoneticPr fontId="18" type="noConversion"/>
  </si>
  <si>
    <t>소계</t>
    <phoneticPr fontId="18" type="noConversion"/>
  </si>
  <si>
    <t>질보장</t>
    <phoneticPr fontId="18" type="noConversion"/>
  </si>
  <si>
    <t>지역사회</t>
    <phoneticPr fontId="18" type="noConversion"/>
  </si>
  <si>
    <t>후원/자원</t>
    <phoneticPr fontId="18" type="noConversion"/>
  </si>
  <si>
    <t>체험홈</t>
    <phoneticPr fontId="18" type="noConversion"/>
  </si>
  <si>
    <t>1. 예금이자(입소비용)</t>
    <phoneticPr fontId="18" type="noConversion"/>
  </si>
  <si>
    <t>2. 예금이자(후원금)</t>
    <phoneticPr fontId="18" type="noConversion"/>
  </si>
  <si>
    <t>3. 예금이자(법인전입금)</t>
    <phoneticPr fontId="18" type="noConversion"/>
  </si>
  <si>
    <t>4. 예금이자(잡수입)</t>
    <phoneticPr fontId="18" type="noConversion"/>
  </si>
  <si>
    <t>잡수입이월금</t>
  </si>
  <si>
    <t>회</t>
  </si>
  <si>
    <t>기타 보조금</t>
    <phoneticPr fontId="35" type="noConversion"/>
  </si>
  <si>
    <t>입소</t>
    <phoneticPr fontId="18" type="noConversion"/>
  </si>
  <si>
    <t>※ 기타운영비</t>
    <phoneticPr fontId="18" type="noConversion"/>
  </si>
  <si>
    <t>(단위:천원)</t>
    <phoneticPr fontId="35" type="noConversion"/>
  </si>
  <si>
    <t>1. 회의관련 다과비등</t>
    <phoneticPr fontId="18" type="noConversion"/>
  </si>
  <si>
    <t>2. 세탁세제구입 등</t>
    <phoneticPr fontId="18" type="noConversion"/>
  </si>
  <si>
    <t>2. 주방가스요금</t>
    <phoneticPr fontId="18" type="noConversion"/>
  </si>
  <si>
    <t>사업수입</t>
    <phoneticPr fontId="35" type="noConversion"/>
  </si>
  <si>
    <t>의료재활</t>
    <phoneticPr fontId="18" type="noConversion"/>
  </si>
  <si>
    <t>사회심리</t>
    <phoneticPr fontId="18" type="noConversion"/>
  </si>
  <si>
    <t>재활사업비</t>
    <phoneticPr fontId="18" type="noConversion"/>
  </si>
  <si>
    <t>원내</t>
    <phoneticPr fontId="18" type="noConversion"/>
  </si>
  <si>
    <t>자립지원</t>
    <phoneticPr fontId="18" type="noConversion"/>
  </si>
  <si>
    <t>1. 물리치료실사업비</t>
    <phoneticPr fontId="18" type="noConversion"/>
  </si>
  <si>
    <t>1. 사회적응프로그램</t>
    <phoneticPr fontId="18" type="noConversion"/>
  </si>
  <si>
    <t>1. 개별지원서비스</t>
    <phoneticPr fontId="18" type="noConversion"/>
  </si>
  <si>
    <t>교류사업비</t>
    <phoneticPr fontId="18" type="noConversion"/>
  </si>
  <si>
    <t>2. 실습생관리</t>
    <phoneticPr fontId="18" type="noConversion"/>
  </si>
  <si>
    <t>1. 지역사회자원개발관리</t>
    <phoneticPr fontId="18" type="noConversion"/>
  </si>
  <si>
    <t>2. 결연후원</t>
    <phoneticPr fontId="18" type="noConversion"/>
  </si>
  <si>
    <t>3. 후원자관리</t>
    <phoneticPr fontId="18" type="noConversion"/>
  </si>
  <si>
    <t>4. 봉사자관리</t>
    <phoneticPr fontId="18" type="noConversion"/>
  </si>
  <si>
    <t>5. 기관홍보</t>
    <phoneticPr fontId="18" type="noConversion"/>
  </si>
  <si>
    <t>가정연계</t>
    <phoneticPr fontId="18" type="noConversion"/>
  </si>
  <si>
    <t>지원사업비</t>
    <phoneticPr fontId="18" type="noConversion"/>
  </si>
  <si>
    <t>장봉혜림원</t>
  </si>
  <si>
    <t>장봉혜림요양원</t>
  </si>
  <si>
    <t>군경력</t>
  </si>
  <si>
    <t>안양시관악장애인종합복지관</t>
  </si>
  <si>
    <t>안양시관악장애인주간보호센터</t>
  </si>
  <si>
    <t>원</t>
    <phoneticPr fontId="18" type="noConversion"/>
  </si>
  <si>
    <t>×</t>
    <phoneticPr fontId="18" type="noConversion"/>
  </si>
  <si>
    <t>환경개선사업비</t>
    <phoneticPr fontId="18" type="noConversion"/>
  </si>
  <si>
    <t>연번</t>
    <phoneticPr fontId="55" type="noConversion"/>
  </si>
  <si>
    <t>이름</t>
    <phoneticPr fontId="55" type="noConversion"/>
  </si>
  <si>
    <t>입사일</t>
    <phoneticPr fontId="55" type="noConversion"/>
  </si>
  <si>
    <t>승급일</t>
    <phoneticPr fontId="55" type="noConversion"/>
  </si>
  <si>
    <t>바다의별
경력 (A)</t>
    <phoneticPr fontId="55" type="noConversion"/>
  </si>
  <si>
    <t>근 무 지</t>
    <phoneticPr fontId="55" type="noConversion"/>
  </si>
  <si>
    <t>경  력  기  간</t>
    <phoneticPr fontId="55" type="noConversion"/>
  </si>
  <si>
    <t>인 정 
경 력 (B)</t>
    <phoneticPr fontId="55" type="noConversion"/>
  </si>
  <si>
    <t>총경력 
(A+B)</t>
    <phoneticPr fontId="55" type="noConversion"/>
  </si>
  <si>
    <t>비    고</t>
    <phoneticPr fontId="55" type="noConversion"/>
  </si>
  <si>
    <t>과            목</t>
    <phoneticPr fontId="18" type="noConversion"/>
  </si>
  <si>
    <t>산               출                기               초</t>
    <phoneticPr fontId="18" type="noConversion"/>
  </si>
  <si>
    <t>목</t>
    <phoneticPr fontId="18" type="noConversion"/>
  </si>
  <si>
    <t>세목</t>
    <phoneticPr fontId="18" type="noConversion"/>
  </si>
  <si>
    <t>금액
(B-A)</t>
    <phoneticPr fontId="18" type="noConversion"/>
  </si>
  <si>
    <t>※ 총 계</t>
    <phoneticPr fontId="18" type="noConversion"/>
  </si>
  <si>
    <t>원</t>
    <phoneticPr fontId="18" type="noConversion"/>
  </si>
  <si>
    <t>입  소</t>
    <phoneticPr fontId="18" type="noConversion"/>
  </si>
  <si>
    <t>입   소</t>
    <phoneticPr fontId="18" type="noConversion"/>
  </si>
  <si>
    <t>※ 입소비용수입</t>
    <phoneticPr fontId="18" type="noConversion"/>
  </si>
  <si>
    <t>합  계 :</t>
    <phoneticPr fontId="18" type="noConversion"/>
  </si>
  <si>
    <t>비  용</t>
    <phoneticPr fontId="18" type="noConversion"/>
  </si>
  <si>
    <t>×</t>
    <phoneticPr fontId="18" type="noConversion"/>
  </si>
  <si>
    <t>명</t>
    <phoneticPr fontId="18" type="noConversion"/>
  </si>
  <si>
    <t>월</t>
    <phoneticPr fontId="18" type="noConversion"/>
  </si>
  <si>
    <t>=</t>
    <phoneticPr fontId="18" type="noConversion"/>
  </si>
  <si>
    <t>사 업</t>
    <phoneticPr fontId="18" type="noConversion"/>
  </si>
  <si>
    <t>※ 사업수입</t>
    <phoneticPr fontId="18" type="noConversion"/>
  </si>
  <si>
    <t>수 입</t>
    <phoneticPr fontId="18" type="noConversion"/>
  </si>
  <si>
    <t>과년도</t>
    <phoneticPr fontId="18" type="noConversion"/>
  </si>
  <si>
    <t>※ 과년도 수입</t>
    <phoneticPr fontId="18" type="noConversion"/>
  </si>
  <si>
    <t>보조금</t>
    <phoneticPr fontId="18" type="noConversion"/>
  </si>
  <si>
    <t>소  계</t>
    <phoneticPr fontId="18" type="noConversion"/>
  </si>
  <si>
    <t>※ 보조금수입 합계</t>
    <phoneticPr fontId="18" type="noConversion"/>
  </si>
  <si>
    <t>수  입</t>
    <phoneticPr fontId="18" type="noConversion"/>
  </si>
  <si>
    <t>국 고</t>
    <phoneticPr fontId="18" type="noConversion"/>
  </si>
  <si>
    <t>계</t>
    <phoneticPr fontId="18" type="noConversion"/>
  </si>
  <si>
    <t xml:space="preserve"> &lt;국고 보조금 합계&gt;</t>
    <phoneticPr fontId="18" type="noConversion"/>
  </si>
  <si>
    <t>소계 :</t>
    <phoneticPr fontId="18" type="noConversion"/>
  </si>
  <si>
    <t>생계비</t>
    <phoneticPr fontId="18" type="noConversion"/>
  </si>
  <si>
    <t>&lt;생계비&gt;</t>
    <phoneticPr fontId="18" type="noConversion"/>
  </si>
  <si>
    <t>계:</t>
    <phoneticPr fontId="18" type="noConversion"/>
  </si>
  <si>
    <t>인건비</t>
    <phoneticPr fontId="18" type="noConversion"/>
  </si>
  <si>
    <t>계:</t>
    <phoneticPr fontId="18" type="noConversion"/>
  </si>
  <si>
    <t>원</t>
    <phoneticPr fontId="18" type="noConversion"/>
  </si>
  <si>
    <t>×</t>
    <phoneticPr fontId="18" type="noConversion"/>
  </si>
  <si>
    <t>=</t>
    <phoneticPr fontId="18" type="noConversion"/>
  </si>
  <si>
    <t>소계 :</t>
    <phoneticPr fontId="18" type="noConversion"/>
  </si>
  <si>
    <t>소계 :</t>
    <phoneticPr fontId="18" type="noConversion"/>
  </si>
  <si>
    <t>원</t>
    <phoneticPr fontId="18" type="noConversion"/>
  </si>
  <si>
    <t>÷</t>
    <phoneticPr fontId="18" type="noConversion"/>
  </si>
  <si>
    <t>월</t>
    <phoneticPr fontId="18" type="noConversion"/>
  </si>
  <si>
    <t>×</t>
    <phoneticPr fontId="18" type="noConversion"/>
  </si>
  <si>
    <t>=</t>
    <phoneticPr fontId="18" type="noConversion"/>
  </si>
  <si>
    <t>계:</t>
    <phoneticPr fontId="18" type="noConversion"/>
  </si>
  <si>
    <t>운영비</t>
    <phoneticPr fontId="18" type="noConversion"/>
  </si>
  <si>
    <t>&lt;운영비 지원&gt;</t>
    <phoneticPr fontId="18" type="noConversion"/>
  </si>
  <si>
    <t>명</t>
    <phoneticPr fontId="18" type="noConversion"/>
  </si>
  <si>
    <t>&lt;기능보강사업비&gt;</t>
    <phoneticPr fontId="18" type="noConversion"/>
  </si>
  <si>
    <t>시 도</t>
    <phoneticPr fontId="18" type="noConversion"/>
  </si>
  <si>
    <t>계</t>
    <phoneticPr fontId="18" type="noConversion"/>
  </si>
  <si>
    <t xml:space="preserve"> &lt;시도 보조금 합계&gt;</t>
    <phoneticPr fontId="18" type="noConversion"/>
  </si>
  <si>
    <t>보조금</t>
    <phoneticPr fontId="18" type="noConversion"/>
  </si>
  <si>
    <t>생계비</t>
    <phoneticPr fontId="18" type="noConversion"/>
  </si>
  <si>
    <t>&lt;생계비&gt;</t>
    <phoneticPr fontId="18" type="noConversion"/>
  </si>
  <si>
    <t>인건비</t>
    <phoneticPr fontId="18" type="noConversion"/>
  </si>
  <si>
    <t>&lt;운영비&gt;</t>
    <phoneticPr fontId="18" type="noConversion"/>
  </si>
  <si>
    <t>입소자지원금</t>
    <phoneticPr fontId="18" type="noConversion"/>
  </si>
  <si>
    <t>&lt;입소자지원금 : 4종&gt;</t>
    <phoneticPr fontId="18" type="noConversion"/>
  </si>
  <si>
    <t>(4종)</t>
    <phoneticPr fontId="18" type="noConversion"/>
  </si>
  <si>
    <t>일</t>
    <phoneticPr fontId="18" type="noConversion"/>
  </si>
  <si>
    <t>회</t>
    <phoneticPr fontId="18" type="noConversion"/>
  </si>
  <si>
    <t>시설운영지원</t>
    <phoneticPr fontId="18" type="noConversion"/>
  </si>
  <si>
    <t>중계 :</t>
    <phoneticPr fontId="18" type="noConversion"/>
  </si>
  <si>
    <t xml:space="preserve"> 가. 운전원</t>
    <phoneticPr fontId="18" type="noConversion"/>
  </si>
  <si>
    <t xml:space="preserve"> 나. 생활지도원</t>
    <phoneticPr fontId="18" type="noConversion"/>
  </si>
  <si>
    <t xml:space="preserve"> 다. 조리보조원</t>
    <phoneticPr fontId="18" type="noConversion"/>
  </si>
  <si>
    <t>기타지원금</t>
    <phoneticPr fontId="18" type="noConversion"/>
  </si>
  <si>
    <t>&lt;기타 지원금&gt;</t>
    <phoneticPr fontId="18" type="noConversion"/>
  </si>
  <si>
    <t>계 :</t>
    <phoneticPr fontId="18" type="noConversion"/>
  </si>
  <si>
    <t>시군구</t>
    <phoneticPr fontId="18" type="noConversion"/>
  </si>
  <si>
    <t xml:space="preserve"> &lt;시군구 보조금 합계&gt;</t>
    <phoneticPr fontId="18" type="noConversion"/>
  </si>
  <si>
    <t>기 타</t>
    <phoneticPr fontId="18" type="noConversion"/>
  </si>
  <si>
    <t>기타 보조금</t>
    <phoneticPr fontId="18" type="noConversion"/>
  </si>
  <si>
    <t>후원금</t>
    <phoneticPr fontId="18" type="noConversion"/>
  </si>
  <si>
    <t>소  계</t>
    <phoneticPr fontId="18" type="noConversion"/>
  </si>
  <si>
    <t>※후원금수입</t>
    <phoneticPr fontId="18" type="noConversion"/>
  </si>
  <si>
    <t>총  계 :</t>
    <phoneticPr fontId="18" type="noConversion"/>
  </si>
  <si>
    <t>수 입</t>
    <phoneticPr fontId="18" type="noConversion"/>
  </si>
  <si>
    <t>지 정</t>
    <phoneticPr fontId="18" type="noConversion"/>
  </si>
  <si>
    <t xml:space="preserve"> &lt;지정 후원금 합계&gt;</t>
    <phoneticPr fontId="18" type="noConversion"/>
  </si>
  <si>
    <t>지정 후원금</t>
    <phoneticPr fontId="18" type="noConversion"/>
  </si>
  <si>
    <t>&lt;지정후원금&gt;</t>
    <phoneticPr fontId="18" type="noConversion"/>
  </si>
  <si>
    <t>결연 후원금</t>
    <phoneticPr fontId="18" type="noConversion"/>
  </si>
  <si>
    <t>비지정</t>
    <phoneticPr fontId="18" type="noConversion"/>
  </si>
  <si>
    <t xml:space="preserve"> &lt;비지정 후원금 합계&gt;</t>
    <phoneticPr fontId="18" type="noConversion"/>
  </si>
  <si>
    <t>비지정후원금</t>
    <phoneticPr fontId="18" type="noConversion"/>
  </si>
  <si>
    <t>차입금</t>
    <phoneticPr fontId="18" type="noConversion"/>
  </si>
  <si>
    <t>※ 차 입 금</t>
    <phoneticPr fontId="18" type="noConversion"/>
  </si>
  <si>
    <t>금융</t>
    <phoneticPr fontId="18" type="noConversion"/>
  </si>
  <si>
    <t xml:space="preserve"> &lt;금융기관 차입금&gt;</t>
    <phoneticPr fontId="18" type="noConversion"/>
  </si>
  <si>
    <t>기관</t>
    <phoneticPr fontId="18" type="noConversion"/>
  </si>
  <si>
    <t>금융기관</t>
    <phoneticPr fontId="18" type="noConversion"/>
  </si>
  <si>
    <t xml:space="preserve"> &lt;금융기관 차입금&gt;</t>
    <phoneticPr fontId="18" type="noConversion"/>
  </si>
  <si>
    <t>차입금</t>
    <phoneticPr fontId="18" type="noConversion"/>
  </si>
  <si>
    <t>기 타</t>
    <phoneticPr fontId="18" type="noConversion"/>
  </si>
  <si>
    <t>계</t>
    <phoneticPr fontId="18" type="noConversion"/>
  </si>
  <si>
    <t xml:space="preserve"> &lt;기타 차입금&gt;</t>
    <phoneticPr fontId="18" type="noConversion"/>
  </si>
  <si>
    <t>기타 차입금</t>
    <phoneticPr fontId="18" type="noConversion"/>
  </si>
  <si>
    <t>전입금</t>
    <phoneticPr fontId="18" type="noConversion"/>
  </si>
  <si>
    <t>※법인 전입금</t>
    <phoneticPr fontId="18" type="noConversion"/>
  </si>
  <si>
    <t>법 인</t>
    <phoneticPr fontId="18" type="noConversion"/>
  </si>
  <si>
    <t xml:space="preserve"> &lt;법인 전입금&gt;</t>
    <phoneticPr fontId="18" type="noConversion"/>
  </si>
  <si>
    <t>법인전입금</t>
    <phoneticPr fontId="18" type="noConversion"/>
  </si>
  <si>
    <t>1. 시설비</t>
    <phoneticPr fontId="18" type="noConversion"/>
  </si>
  <si>
    <t>시설비 합계 :</t>
    <phoneticPr fontId="18" type="noConversion"/>
  </si>
  <si>
    <t xml:space="preserve"> * 배관관로 변경공사</t>
    <phoneticPr fontId="18" type="noConversion"/>
  </si>
  <si>
    <t xml:space="preserve"> * 주방공사</t>
    <phoneticPr fontId="18" type="noConversion"/>
  </si>
  <si>
    <t>2.직원 기타후생경비</t>
    <phoneticPr fontId="18" type="noConversion"/>
  </si>
  <si>
    <t>직원 기타후생경비 합계 :</t>
    <phoneticPr fontId="18" type="noConversion"/>
  </si>
  <si>
    <t>* 직원단체복지원</t>
    <phoneticPr fontId="18" type="noConversion"/>
  </si>
  <si>
    <t>* 직원 축일/생일 축하 문화상품권</t>
    <phoneticPr fontId="18" type="noConversion"/>
  </si>
  <si>
    <t>* 10년 장기근속자(3명)</t>
    <phoneticPr fontId="18" type="noConversion"/>
  </si>
  <si>
    <t>* 스승의날/가정의달 직원선물</t>
    <phoneticPr fontId="18" type="noConversion"/>
  </si>
  <si>
    <t>* 명절선물구입</t>
    <phoneticPr fontId="18" type="noConversion"/>
  </si>
  <si>
    <t>* 우수직원 포상금(12월)</t>
    <phoneticPr fontId="18" type="noConversion"/>
  </si>
  <si>
    <t>* 기타후생경비</t>
    <phoneticPr fontId="18" type="noConversion"/>
  </si>
  <si>
    <t>3.직원 연수 및 교육훈련비</t>
    <phoneticPr fontId="18" type="noConversion"/>
  </si>
  <si>
    <t>직원 교육훈련비 합계 :</t>
    <phoneticPr fontId="18" type="noConversion"/>
  </si>
  <si>
    <t>* 예산심의 및 사업계획수립</t>
    <phoneticPr fontId="18" type="noConversion"/>
  </si>
  <si>
    <t>* 사업운영평가</t>
    <phoneticPr fontId="18" type="noConversion"/>
  </si>
  <si>
    <t>* 팀별/층별 워크숍</t>
    <phoneticPr fontId="18" type="noConversion"/>
  </si>
  <si>
    <t>* 산하시설견학</t>
    <phoneticPr fontId="18" type="noConversion"/>
  </si>
  <si>
    <t>* 직원하계수련회</t>
    <phoneticPr fontId="18" type="noConversion"/>
  </si>
  <si>
    <t>* 직원윤리경영교육</t>
    <phoneticPr fontId="18" type="noConversion"/>
  </si>
  <si>
    <t>* 하계직원교육</t>
    <phoneticPr fontId="18" type="noConversion"/>
  </si>
  <si>
    <t>* 역량강화교육</t>
    <phoneticPr fontId="18" type="noConversion"/>
  </si>
  <si>
    <t>* 직원외부교육(직무교육,보수교육,연찬회,피정)</t>
    <phoneticPr fontId="18" type="noConversion"/>
  </si>
  <si>
    <t xml:space="preserve">4.기타 운영비 </t>
    <phoneticPr fontId="18" type="noConversion"/>
  </si>
  <si>
    <t>기타 운영비 지원금 :</t>
    <phoneticPr fontId="18" type="noConversion"/>
  </si>
  <si>
    <t>* 운영위원 참석수당</t>
    <phoneticPr fontId="18" type="noConversion"/>
  </si>
  <si>
    <t>* 회의비</t>
    <phoneticPr fontId="18" type="noConversion"/>
  </si>
  <si>
    <t>5.기관운영비</t>
    <phoneticPr fontId="18" type="noConversion"/>
  </si>
  <si>
    <t>기관운영비 :</t>
    <phoneticPr fontId="18" type="noConversion"/>
  </si>
  <si>
    <t>* 기관운영비</t>
    <phoneticPr fontId="18" type="noConversion"/>
  </si>
  <si>
    <t>6.시설장여비</t>
    <phoneticPr fontId="18" type="noConversion"/>
  </si>
  <si>
    <t>* 여비</t>
    <phoneticPr fontId="18" type="noConversion"/>
  </si>
  <si>
    <t>7. 해외여행지원금</t>
    <phoneticPr fontId="18" type="noConversion"/>
  </si>
  <si>
    <t>기타법인 지원금 :</t>
    <phoneticPr fontId="18" type="noConversion"/>
  </si>
  <si>
    <t>* 해외여행지원금</t>
    <phoneticPr fontId="18" type="noConversion"/>
  </si>
  <si>
    <t>법인</t>
    <phoneticPr fontId="18" type="noConversion"/>
  </si>
  <si>
    <t xml:space="preserve"> &lt;법인 전입금(후원금)&gt;</t>
    <phoneticPr fontId="18" type="noConversion"/>
  </si>
  <si>
    <t>(후원)</t>
    <phoneticPr fontId="18" type="noConversion"/>
  </si>
  <si>
    <t>(후원금)</t>
    <phoneticPr fontId="18" type="noConversion"/>
  </si>
  <si>
    <t>※이 월 금</t>
    <phoneticPr fontId="18" type="noConversion"/>
  </si>
  <si>
    <t>전년도</t>
    <phoneticPr fontId="18" type="noConversion"/>
  </si>
  <si>
    <t>계</t>
    <phoneticPr fontId="18" type="noConversion"/>
  </si>
  <si>
    <t xml:space="preserve"> &lt;전년도 이월금&gt;</t>
    <phoneticPr fontId="18" type="noConversion"/>
  </si>
  <si>
    <t>소계 :</t>
    <phoneticPr fontId="18" type="noConversion"/>
  </si>
  <si>
    <t>원</t>
    <phoneticPr fontId="18" type="noConversion"/>
  </si>
  <si>
    <t>보조금이월금</t>
    <phoneticPr fontId="18" type="noConversion"/>
  </si>
  <si>
    <t xml:space="preserve"> &lt;보조금이월금&gt;</t>
    <phoneticPr fontId="18" type="noConversion"/>
  </si>
  <si>
    <t>이월금</t>
    <phoneticPr fontId="18" type="noConversion"/>
  </si>
  <si>
    <t>입소비용이월금</t>
    <phoneticPr fontId="18" type="noConversion"/>
  </si>
  <si>
    <t xml:space="preserve"> &lt;입소비용이월금&gt;</t>
    <phoneticPr fontId="18" type="noConversion"/>
  </si>
  <si>
    <t xml:space="preserve"> * 입소비용이월액</t>
    <phoneticPr fontId="18" type="noConversion"/>
  </si>
  <si>
    <t>전입금이월금</t>
    <phoneticPr fontId="18" type="noConversion"/>
  </si>
  <si>
    <t xml:space="preserve"> &lt;법인전입금이월금&gt;</t>
    <phoneticPr fontId="18" type="noConversion"/>
  </si>
  <si>
    <t xml:space="preserve"> * 법인전입금이월액(후원금)</t>
    <phoneticPr fontId="18" type="noConversion"/>
  </si>
  <si>
    <t>잡수입이월금</t>
    <phoneticPr fontId="18" type="noConversion"/>
  </si>
  <si>
    <t xml:space="preserve"> * 잡수입이월액(기타잡수입)</t>
    <phoneticPr fontId="18" type="noConversion"/>
  </si>
  <si>
    <t>(기타잡수입)</t>
    <phoneticPr fontId="18" type="noConversion"/>
  </si>
  <si>
    <t xml:space="preserve"> * 사업수입이월액(행복공장판매수입)</t>
    <phoneticPr fontId="18" type="noConversion"/>
  </si>
  <si>
    <t>전년도</t>
    <phoneticPr fontId="18" type="noConversion"/>
  </si>
  <si>
    <t xml:space="preserve"> &lt;전년도이월금(후원금)&gt;</t>
    <phoneticPr fontId="18" type="noConversion"/>
  </si>
  <si>
    <t>이월금</t>
    <phoneticPr fontId="18" type="noConversion"/>
  </si>
  <si>
    <t>전년도이월금</t>
    <phoneticPr fontId="18" type="noConversion"/>
  </si>
  <si>
    <t>(지정후원금)</t>
    <phoneticPr fontId="18" type="noConversion"/>
  </si>
  <si>
    <t xml:space="preserve"> * 비지정후원금이월액</t>
    <phoneticPr fontId="18" type="noConversion"/>
  </si>
  <si>
    <t>(비지정후원금)</t>
    <phoneticPr fontId="18" type="noConversion"/>
  </si>
  <si>
    <t>잡수입</t>
    <phoneticPr fontId="18" type="noConversion"/>
  </si>
  <si>
    <t>※ 잡 수 입</t>
    <phoneticPr fontId="18" type="noConversion"/>
  </si>
  <si>
    <t>불용품</t>
    <phoneticPr fontId="18" type="noConversion"/>
  </si>
  <si>
    <t xml:space="preserve"> &lt;불용품매각대&gt;</t>
    <phoneticPr fontId="18" type="noConversion"/>
  </si>
  <si>
    <t>매각대</t>
    <phoneticPr fontId="18" type="noConversion"/>
  </si>
  <si>
    <t>불용품매각대</t>
    <phoneticPr fontId="18" type="noConversion"/>
  </si>
  <si>
    <t>기타예</t>
    <phoneticPr fontId="18" type="noConversion"/>
  </si>
  <si>
    <t xml:space="preserve"> &lt;기타예금이자수입&gt;</t>
    <phoneticPr fontId="18" type="noConversion"/>
  </si>
  <si>
    <t>금이자</t>
    <phoneticPr fontId="18" type="noConversion"/>
  </si>
  <si>
    <t>기타예금이자</t>
    <phoneticPr fontId="18" type="noConversion"/>
  </si>
  <si>
    <t xml:space="preserve"> &lt;기타예금이자 수입&gt;</t>
    <phoneticPr fontId="18" type="noConversion"/>
  </si>
  <si>
    <t>수     입</t>
    <phoneticPr fontId="18" type="noConversion"/>
  </si>
  <si>
    <t xml:space="preserve"> * 예금이자(운영비)</t>
    <phoneticPr fontId="18" type="noConversion"/>
  </si>
  <si>
    <t xml:space="preserve"> * 예금이자(생계비)</t>
    <phoneticPr fontId="18" type="noConversion"/>
  </si>
  <si>
    <t xml:space="preserve"> * 예금이자(4종)</t>
    <phoneticPr fontId="18" type="noConversion"/>
  </si>
  <si>
    <t xml:space="preserve"> * 예금이자(재활PG)</t>
    <phoneticPr fontId="18" type="noConversion"/>
  </si>
  <si>
    <t xml:space="preserve"> * 예금이자(입소비용)</t>
    <phoneticPr fontId="18" type="noConversion"/>
  </si>
  <si>
    <t xml:space="preserve"> * 예금이자(법인전입금)</t>
    <phoneticPr fontId="18" type="noConversion"/>
  </si>
  <si>
    <t xml:space="preserve"> * 예금이자(잡수입)</t>
    <phoneticPr fontId="18" type="noConversion"/>
  </si>
  <si>
    <t xml:space="preserve"> &lt;기타잡수입&gt;</t>
    <phoneticPr fontId="18" type="noConversion"/>
  </si>
  <si>
    <t>식대수입</t>
    <phoneticPr fontId="18" type="noConversion"/>
  </si>
  <si>
    <t>기타잡수입</t>
    <phoneticPr fontId="18" type="noConversion"/>
  </si>
  <si>
    <t xml:space="preserve">  - 슈퍼블루마라톤</t>
    <phoneticPr fontId="18" type="noConversion"/>
  </si>
  <si>
    <t>*기능보강사업비(외벽및창소/데크교체공사)</t>
    <phoneticPr fontId="18" type="noConversion"/>
  </si>
  <si>
    <t>이근관</t>
  </si>
  <si>
    <t>이미현</t>
  </si>
  <si>
    <t>원</t>
    <phoneticPr fontId="18" type="noConversion"/>
  </si>
  <si>
    <t>1. 법인지원인력 기본급</t>
    <phoneticPr fontId="18" type="noConversion"/>
  </si>
  <si>
    <t>제수당 지원금 :</t>
    <phoneticPr fontId="18" type="noConversion"/>
  </si>
  <si>
    <t>기본급 지원금 :</t>
    <phoneticPr fontId="18" type="noConversion"/>
  </si>
  <si>
    <t>4. 사회보험부담금</t>
    <phoneticPr fontId="18" type="noConversion"/>
  </si>
  <si>
    <t>(식대수입)</t>
    <phoneticPr fontId="18" type="noConversion"/>
  </si>
  <si>
    <t xml:space="preserve"> * 잡수입이월액(식대수입)</t>
    <phoneticPr fontId="18" type="noConversion"/>
  </si>
  <si>
    <t>사회보험부담 법인 지원금 :</t>
    <phoneticPr fontId="18" type="noConversion"/>
  </si>
  <si>
    <t>원</t>
    <phoneticPr fontId="18" type="noConversion"/>
  </si>
  <si>
    <t>×</t>
    <phoneticPr fontId="18" type="noConversion"/>
  </si>
  <si>
    <t>월</t>
    <phoneticPr fontId="18" type="noConversion"/>
  </si>
  <si>
    <t>=</t>
    <phoneticPr fontId="18" type="noConversion"/>
  </si>
  <si>
    <t>3. 퇴직적립금</t>
    <phoneticPr fontId="18" type="noConversion"/>
  </si>
  <si>
    <t>퇴직적립금 지원금 :</t>
    <phoneticPr fontId="18" type="noConversion"/>
  </si>
  <si>
    <t>별베이커리</t>
    <phoneticPr fontId="18" type="noConversion"/>
  </si>
  <si>
    <t>법인</t>
    <phoneticPr fontId="18" type="noConversion"/>
  </si>
  <si>
    <t>보조</t>
    <phoneticPr fontId="18" type="noConversion"/>
  </si>
  <si>
    <t>1. 국비기능보강(외벽및창호/데크교체공사)</t>
    <phoneticPr fontId="18" type="noConversion"/>
  </si>
  <si>
    <t>2. 불용공간 리모델링공사(지정후원금)</t>
    <phoneticPr fontId="18" type="noConversion"/>
  </si>
  <si>
    <t xml:space="preserve">  - 재활치료용품(통증치료 겔, 온열팩, 초음파 겔 등)</t>
    <phoneticPr fontId="18" type="noConversion"/>
  </si>
  <si>
    <t>생활지원2팀(사랑)</t>
    <phoneticPr fontId="18" type="noConversion"/>
  </si>
  <si>
    <t>생활지원3팀(아름)</t>
    <phoneticPr fontId="18" type="noConversion"/>
  </si>
  <si>
    <t>생활지원1팀(하늘)</t>
    <phoneticPr fontId="18" type="noConversion"/>
  </si>
  <si>
    <t>원</t>
    <phoneticPr fontId="18" type="noConversion"/>
  </si>
  <si>
    <t>4. 봉사동아리 사랑담아</t>
    <phoneticPr fontId="18" type="noConversion"/>
  </si>
  <si>
    <t>5. 태권도 이단옆차기(수원시장애인체육회 지원)</t>
    <phoneticPr fontId="18" type="noConversion"/>
  </si>
  <si>
    <t>6. 불금포차</t>
    <phoneticPr fontId="18" type="noConversion"/>
  </si>
  <si>
    <t>1. 부모모임(부모간담회, 어버이날, 부모여행 등)</t>
    <phoneticPr fontId="18" type="noConversion"/>
  </si>
  <si>
    <t>1. 계절여행(봄,가음,겨울)</t>
    <phoneticPr fontId="18" type="noConversion"/>
  </si>
  <si>
    <t>8. 기타 생계비(간식 등)</t>
    <phoneticPr fontId="18" type="noConversion"/>
  </si>
  <si>
    <t>원</t>
    <phoneticPr fontId="18" type="noConversion"/>
  </si>
  <si>
    <t>×</t>
    <phoneticPr fontId="18" type="noConversion"/>
  </si>
  <si>
    <t>월</t>
    <phoneticPr fontId="18" type="noConversion"/>
  </si>
  <si>
    <t>=</t>
    <phoneticPr fontId="18" type="noConversion"/>
  </si>
  <si>
    <t>법인</t>
    <phoneticPr fontId="18" type="noConversion"/>
  </si>
  <si>
    <r>
      <t xml:space="preserve">보조금  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반환금</t>
    </r>
    <phoneticPr fontId="35" type="noConversion"/>
  </si>
  <si>
    <t>원</t>
    <phoneticPr fontId="18" type="noConversion"/>
  </si>
  <si>
    <t>원장</t>
    <phoneticPr fontId="55" type="noConversion"/>
  </si>
  <si>
    <t>사무국장</t>
    <phoneticPr fontId="55" type="noConversion"/>
  </si>
  <si>
    <t>사회재활교사</t>
    <phoneticPr fontId="55" type="noConversion"/>
  </si>
  <si>
    <t>영양사</t>
    <phoneticPr fontId="55" type="noConversion"/>
  </si>
  <si>
    <t>간호사</t>
    <phoneticPr fontId="55" type="noConversion"/>
  </si>
  <si>
    <t>물리치료사</t>
    <phoneticPr fontId="55" type="noConversion"/>
  </si>
  <si>
    <t>상담평가요원</t>
    <phoneticPr fontId="55" type="noConversion"/>
  </si>
  <si>
    <t>작업치료사</t>
    <phoneticPr fontId="35" type="noConversion"/>
  </si>
  <si>
    <t>언어치료사</t>
    <phoneticPr fontId="35" type="noConversion"/>
  </si>
  <si>
    <t>선임지도원</t>
    <phoneticPr fontId="55" type="noConversion"/>
  </si>
  <si>
    <t>생활지도원</t>
    <phoneticPr fontId="55" type="noConversion"/>
  </si>
  <si>
    <t>사무원</t>
    <phoneticPr fontId="55" type="noConversion"/>
  </si>
  <si>
    <t>간호조무사</t>
    <phoneticPr fontId="35" type="noConversion"/>
  </si>
  <si>
    <t>운전원</t>
    <phoneticPr fontId="55" type="noConversion"/>
  </si>
  <si>
    <t>조리원</t>
    <phoneticPr fontId="55" type="noConversion"/>
  </si>
  <si>
    <t>위생원</t>
    <phoneticPr fontId="55" type="noConversion"/>
  </si>
  <si>
    <t>관리인</t>
    <phoneticPr fontId="55" type="noConversion"/>
  </si>
  <si>
    <t>&lt;시설운영지원금 : 6종&gt;</t>
  </si>
  <si>
    <t>(6종)</t>
  </si>
  <si>
    <t xml:space="preserve"> * 예금이자(6종)</t>
  </si>
  <si>
    <t>* 직원복리후생</t>
  </si>
  <si>
    <t>1. 우수직원표창</t>
  </si>
  <si>
    <t>2. 직원복리후생사업</t>
  </si>
  <si>
    <t>3. 종사자능력개발지원사업</t>
  </si>
  <si>
    <t>4. 장기근속직원포상</t>
  </si>
  <si>
    <t>5. 동아리활동지원</t>
  </si>
  <si>
    <t>6. 직원야유회</t>
  </si>
  <si>
    <t xml:space="preserve"> 업무추진비 지원금</t>
  </si>
  <si>
    <t>명</t>
    <phoneticPr fontId="18" type="noConversion"/>
  </si>
  <si>
    <t>회</t>
    <phoneticPr fontId="18" type="noConversion"/>
  </si>
  <si>
    <t>기타운영비 지원금 :</t>
    <phoneticPr fontId="18" type="noConversion"/>
  </si>
  <si>
    <t>2. 제수당</t>
    <phoneticPr fontId="18" type="noConversion"/>
  </si>
  <si>
    <t>운영비</t>
    <phoneticPr fontId="18" type="noConversion"/>
  </si>
  <si>
    <t xml:space="preserve">  - 경기마라톤</t>
    <phoneticPr fontId="18" type="noConversion"/>
  </si>
  <si>
    <t>3. 행복공방</t>
    <phoneticPr fontId="18" type="noConversion"/>
  </si>
  <si>
    <t>(비지정)</t>
    <phoneticPr fontId="18" type="noConversion"/>
  </si>
  <si>
    <t>명</t>
    <phoneticPr fontId="18" type="noConversion"/>
  </si>
  <si>
    <t>1. 사회적응/여가활동</t>
    <phoneticPr fontId="18" type="noConversion"/>
  </si>
  <si>
    <t>2. 계절별여행</t>
    <phoneticPr fontId="18" type="noConversion"/>
  </si>
  <si>
    <t>3. 자립가정체험(요리활동)</t>
    <phoneticPr fontId="18" type="noConversion"/>
  </si>
  <si>
    <t>회</t>
    <phoneticPr fontId="18" type="noConversion"/>
  </si>
  <si>
    <t>산              출              기              초</t>
    <phoneticPr fontId="18" type="noConversion"/>
  </si>
  <si>
    <t>법인</t>
  </si>
  <si>
    <t>4. 직원축일 및 생일축하 도서상품권</t>
    <phoneticPr fontId="18" type="noConversion"/>
  </si>
  <si>
    <t>원</t>
    <phoneticPr fontId="18" type="noConversion"/>
  </si>
  <si>
    <t>원</t>
    <phoneticPr fontId="18" type="noConversion"/>
  </si>
  <si>
    <t>3. 퇴소 후 사후관리</t>
    <phoneticPr fontId="18" type="noConversion"/>
  </si>
  <si>
    <t>회</t>
    <phoneticPr fontId="18" type="noConversion"/>
  </si>
  <si>
    <t>보조금
(6종/재활)</t>
    <phoneticPr fontId="18" type="noConversion"/>
  </si>
  <si>
    <t>6종</t>
  </si>
  <si>
    <t>2. 자치회의</t>
    <phoneticPr fontId="18" type="noConversion"/>
  </si>
  <si>
    <t>3. 인권지킴이단</t>
    <phoneticPr fontId="18" type="noConversion"/>
  </si>
  <si>
    <t xml:space="preserve"> 나. 법인지원인력 퇴직금</t>
    <phoneticPr fontId="18" type="noConversion"/>
  </si>
  <si>
    <t>※ 의료재활사업비</t>
    <phoneticPr fontId="18" type="noConversion"/>
  </si>
  <si>
    <t>(재활PG 사업비)</t>
    <phoneticPr fontId="18" type="noConversion"/>
  </si>
  <si>
    <t>(푸드트럭 사업수입 수익금)</t>
    <phoneticPr fontId="18" type="noConversion"/>
  </si>
  <si>
    <t>(지정)</t>
    <phoneticPr fontId="18" type="noConversion"/>
  </si>
  <si>
    <t>명</t>
    <phoneticPr fontId="18" type="noConversion"/>
  </si>
  <si>
    <t>후원</t>
  </si>
  <si>
    <t>법인</t>
    <phoneticPr fontId="18" type="noConversion"/>
  </si>
  <si>
    <t>연장야간</t>
    <phoneticPr fontId="18" type="noConversion"/>
  </si>
  <si>
    <t>승급전
호봉</t>
    <phoneticPr fontId="55" type="noConversion"/>
  </si>
  <si>
    <t>라파엘의집</t>
  </si>
  <si>
    <t>요한의 집</t>
  </si>
  <si>
    <t>경기도장애인복지시설연합회</t>
  </si>
  <si>
    <t>박은정</t>
  </si>
  <si>
    <t>숭덕재활원</t>
  </si>
  <si>
    <t>오순절평화의마을</t>
  </si>
  <si>
    <t>이혜자</t>
  </si>
  <si>
    <t>이경용정형외과의원</t>
  </si>
  <si>
    <t>동부성심병원</t>
  </si>
  <si>
    <t>승급</t>
  </si>
  <si>
    <t>승창외과의원</t>
  </si>
  <si>
    <t>영락애니아의집</t>
  </si>
  <si>
    <t>남윤희</t>
  </si>
  <si>
    <t>이연경</t>
  </si>
  <si>
    <t>본오종합사회복지관</t>
  </si>
  <si>
    <t>김주연</t>
  </si>
  <si>
    <t>소지영</t>
  </si>
  <si>
    <t>바다의 별(대체인력)</t>
  </si>
  <si>
    <t>마르따의집</t>
  </si>
  <si>
    <t>이정수</t>
  </si>
  <si>
    <t>박영남</t>
  </si>
  <si>
    <t>유영희</t>
  </si>
  <si>
    <t>노우화</t>
  </si>
  <si>
    <t>서덕원</t>
  </si>
  <si>
    <t>이주영</t>
  </si>
  <si>
    <t>다니엘복지원</t>
  </si>
  <si>
    <t>나지환</t>
  </si>
  <si>
    <t>몬띠의집</t>
  </si>
  <si>
    <t>김선희</t>
  </si>
  <si>
    <t>가평꽃동네 사랑의집</t>
  </si>
  <si>
    <t>예다움어린이집</t>
  </si>
  <si>
    <t>서울시립 영보자애원</t>
  </si>
  <si>
    <t>서울시립 영보정신요양원</t>
  </si>
  <si>
    <t>남형수</t>
  </si>
  <si>
    <t>천사들의 집</t>
  </si>
  <si>
    <t>강진욱</t>
  </si>
  <si>
    <t>박미연</t>
  </si>
  <si>
    <t>이승연</t>
  </si>
  <si>
    <t>김기호</t>
  </si>
  <si>
    <t>홍유빈</t>
  </si>
  <si>
    <t>윤주형</t>
  </si>
  <si>
    <t>실비둥근세상</t>
  </si>
  <si>
    <t>둥근세상</t>
  </si>
  <si>
    <t>만안장애인주간보호센터</t>
  </si>
  <si>
    <t>만안종합사회복지관</t>
  </si>
  <si>
    <t>대원정밀주식회사</t>
  </si>
  <si>
    <t>신세계푸드</t>
  </si>
  <si>
    <t>명성엠프엠씨</t>
  </si>
  <si>
    <t>본푸드서비스</t>
  </si>
  <si>
    <t>손문자</t>
  </si>
  <si>
    <t>경동원</t>
  </si>
  <si>
    <t>동광원</t>
  </si>
  <si>
    <t>이정훈</t>
  </si>
  <si>
    <t>해오름집</t>
  </si>
  <si>
    <t>지경희</t>
  </si>
  <si>
    <t>테마스쿨</t>
  </si>
  <si>
    <t>김욥</t>
  </si>
  <si>
    <t>화성의료재단 브론코기념병원</t>
  </si>
  <si>
    <t>로이병원</t>
  </si>
  <si>
    <t>조이요양병원</t>
  </si>
  <si>
    <t>한국관광대학 노인전문병원</t>
  </si>
  <si>
    <t>다솜의집</t>
  </si>
  <si>
    <t>박병순</t>
  </si>
  <si>
    <t>인프로</t>
  </si>
  <si>
    <t>삼성웰스토리</t>
  </si>
  <si>
    <t>김광훈</t>
  </si>
  <si>
    <t>실로암 효명의집</t>
  </si>
  <si>
    <t>교남시냇가</t>
  </si>
  <si>
    <t>성요셉의집</t>
  </si>
  <si>
    <t>권혁준</t>
    <phoneticPr fontId="55" type="noConversion"/>
  </si>
  <si>
    <t>한화리조트</t>
    <phoneticPr fontId="55" type="noConversion"/>
  </si>
  <si>
    <t>푸디스트</t>
    <phoneticPr fontId="55" type="noConversion"/>
  </si>
  <si>
    <t>강민정</t>
    <phoneticPr fontId="55" type="noConversion"/>
  </si>
  <si>
    <t>임종윤</t>
  </si>
  <si>
    <t>직업재활센터</t>
  </si>
  <si>
    <t>김준태</t>
  </si>
  <si>
    <t>사랑의집</t>
  </si>
  <si>
    <t>군경력</t>
    <phoneticPr fontId="55" type="noConversion"/>
  </si>
  <si>
    <t>백석노인주간보호센터</t>
    <phoneticPr fontId="55" type="noConversion"/>
  </si>
  <si>
    <t>호봉/직위</t>
    <phoneticPr fontId="55" type="noConversion"/>
  </si>
  <si>
    <t xml:space="preserve"> &lt;잡수입이월금(기타잡수입 등)&gt;</t>
    <phoneticPr fontId="18" type="noConversion"/>
  </si>
  <si>
    <t xml:space="preserve"> &lt;잡수입이월금(식대수입)&gt;</t>
    <phoneticPr fontId="18" type="noConversion"/>
  </si>
  <si>
    <t>1. 전기안전관리대행료</t>
    <phoneticPr fontId="18" type="noConversion"/>
  </si>
  <si>
    <t>2. 방화관리(소방) 대행료</t>
    <phoneticPr fontId="18" type="noConversion"/>
  </si>
  <si>
    <t>1. 생계비</t>
    <phoneticPr fontId="18" type="noConversion"/>
  </si>
  <si>
    <t>2. 생계비(입소비용 부담금)</t>
    <phoneticPr fontId="18" type="noConversion"/>
  </si>
  <si>
    <t>3. 입소자 부식비(4종)</t>
    <phoneticPr fontId="18" type="noConversion"/>
  </si>
  <si>
    <t>4. 입소자 간식비(4종)</t>
    <phoneticPr fontId="18" type="noConversion"/>
  </si>
  <si>
    <t>5. 입소자 구료비(특별급식비:4종)</t>
    <phoneticPr fontId="18" type="noConversion"/>
  </si>
  <si>
    <t>6. 특별위로금(설날,추석)</t>
    <phoneticPr fontId="18" type="noConversion"/>
  </si>
  <si>
    <t xml:space="preserve">7. 월동대책비(김장:수급자급여) </t>
    <phoneticPr fontId="18" type="noConversion"/>
  </si>
  <si>
    <t>2. 언어치료실사업비</t>
    <phoneticPr fontId="18" type="noConversion"/>
  </si>
  <si>
    <t>원</t>
    <phoneticPr fontId="18" type="noConversion"/>
  </si>
  <si>
    <t>2. 회의참석수당</t>
    <phoneticPr fontId="18" type="noConversion"/>
  </si>
  <si>
    <t xml:space="preserve">  - 육상필드(유니폼, 측정기, 단합대회 등)</t>
    <phoneticPr fontId="18" type="noConversion"/>
  </si>
  <si>
    <t xml:space="preserve">  - 어휘중재</t>
    <phoneticPr fontId="18" type="noConversion"/>
  </si>
  <si>
    <t xml:space="preserve">  - 조음중재</t>
    <phoneticPr fontId="18" type="noConversion"/>
  </si>
  <si>
    <t xml:space="preserve">  - 표현중재</t>
    <phoneticPr fontId="18" type="noConversion"/>
  </si>
  <si>
    <t xml:space="preserve">  - 인지중재</t>
    <phoneticPr fontId="18" type="noConversion"/>
  </si>
  <si>
    <t>3. 연료비 자부담 보충액</t>
    <phoneticPr fontId="18" type="noConversion"/>
  </si>
  <si>
    <t>2. 직업훈련(이루다임가공)</t>
    <phoneticPr fontId="18" type="noConversion"/>
  </si>
  <si>
    <t>가족돌봄휴직</t>
    <phoneticPr fontId="55" type="noConversion"/>
  </si>
  <si>
    <t>39일</t>
    <phoneticPr fontId="55" type="noConversion"/>
  </si>
  <si>
    <t>류아연</t>
    <phoneticPr fontId="55" type="noConversion"/>
  </si>
  <si>
    <t>김영화</t>
    <phoneticPr fontId="55" type="noConversion"/>
  </si>
  <si>
    <t>인프로</t>
    <phoneticPr fontId="55" type="noConversion"/>
  </si>
  <si>
    <t>삼성웰스토리</t>
    <phoneticPr fontId="55" type="noConversion"/>
  </si>
  <si>
    <t>김용재</t>
    <phoneticPr fontId="55" type="noConversion"/>
  </si>
  <si>
    <t>조장현</t>
    <phoneticPr fontId="55" type="noConversion"/>
  </si>
  <si>
    <t>최우진</t>
    <phoneticPr fontId="55" type="noConversion"/>
  </si>
  <si>
    <t>김정란</t>
    <phoneticPr fontId="55" type="noConversion"/>
  </si>
  <si>
    <t>성모척관병원</t>
    <phoneticPr fontId="55" type="noConversion"/>
  </si>
  <si>
    <t>성심실비케어</t>
    <phoneticPr fontId="55" type="noConversion"/>
  </si>
  <si>
    <t>김한희</t>
    <phoneticPr fontId="55" type="noConversion"/>
  </si>
  <si>
    <t>고려대학 안암병원</t>
    <phoneticPr fontId="55" type="noConversion"/>
  </si>
  <si>
    <t>중앙대병원</t>
    <phoneticPr fontId="55" type="noConversion"/>
  </si>
  <si>
    <t>(지정)</t>
  </si>
  <si>
    <t>2. 동아리활동</t>
    <phoneticPr fontId="18" type="noConversion"/>
  </si>
  <si>
    <t xml:space="preserve">  - 정규활동(몸짱 선정 문구 및 나들이 등)</t>
    <phoneticPr fontId="18" type="noConversion"/>
  </si>
  <si>
    <t xml:space="preserve">  - 언어치료용품(투명마스크 등)</t>
    <phoneticPr fontId="18" type="noConversion"/>
  </si>
  <si>
    <t>4. 직장생활지원</t>
    <phoneticPr fontId="18" type="noConversion"/>
  </si>
  <si>
    <t>5. 자치회의</t>
    <phoneticPr fontId="18" type="noConversion"/>
  </si>
  <si>
    <t>6. 송년회</t>
    <phoneticPr fontId="18" type="noConversion"/>
  </si>
  <si>
    <t>7. 생일프로그램</t>
    <phoneticPr fontId="18" type="noConversion"/>
  </si>
  <si>
    <t>8. 건강관리(경기마라톤, 트레킹, 등산 등)</t>
    <phoneticPr fontId="18" type="noConversion"/>
  </si>
  <si>
    <t>9. 가족연계프로그램</t>
    <phoneticPr fontId="18" type="noConversion"/>
  </si>
  <si>
    <t>2. 가정방문(가정통신문 발송 등)</t>
    <phoneticPr fontId="18" type="noConversion"/>
  </si>
  <si>
    <t>2. 캠프(해외문화탐방)</t>
    <phoneticPr fontId="18" type="noConversion"/>
  </si>
  <si>
    <t>1. 자립준비가정(가정식제공)</t>
    <phoneticPr fontId="18" type="noConversion"/>
  </si>
  <si>
    <t>볼링동아리</t>
    <phoneticPr fontId="18" type="noConversion"/>
  </si>
  <si>
    <t>캠핑동아리</t>
    <phoneticPr fontId="18" type="noConversion"/>
  </si>
  <si>
    <t>등산동아리</t>
    <phoneticPr fontId="18" type="noConversion"/>
  </si>
  <si>
    <t>스포츠관람동아리</t>
    <phoneticPr fontId="18" type="noConversion"/>
  </si>
  <si>
    <t>수영동아리</t>
    <phoneticPr fontId="18" type="noConversion"/>
  </si>
  <si>
    <t>요리동아리</t>
    <phoneticPr fontId="18" type="noConversion"/>
  </si>
  <si>
    <t>둘레길동아리</t>
    <phoneticPr fontId="18" type="noConversion"/>
  </si>
  <si>
    <t>5. 시설물안전관리(2회)</t>
    <phoneticPr fontId="18" type="noConversion"/>
  </si>
  <si>
    <t>8. 소방설비 공사</t>
    <phoneticPr fontId="18" type="noConversion"/>
  </si>
  <si>
    <t>7. 계량기 판낼 교체 공사</t>
    <phoneticPr fontId="18" type="noConversion"/>
  </si>
  <si>
    <t>2. 직원포상(장기근속/우수직원)</t>
    <phoneticPr fontId="18" type="noConversion"/>
  </si>
  <si>
    <t>3. 시설개보수(프로그램실 개보수)</t>
    <phoneticPr fontId="18" type="noConversion"/>
  </si>
  <si>
    <t>1. 차량구입비</t>
    <phoneticPr fontId="18" type="noConversion"/>
  </si>
  <si>
    <t>7. 송년회</t>
    <phoneticPr fontId="18" type="noConversion"/>
  </si>
  <si>
    <t>2. 원내행사(설,추석,장애인의날)</t>
    <phoneticPr fontId="18" type="noConversion"/>
  </si>
  <si>
    <t>3. 성지순례</t>
    <phoneticPr fontId="18" type="noConversion"/>
  </si>
  <si>
    <t>BMW-EX</t>
    <phoneticPr fontId="18" type="noConversion"/>
  </si>
  <si>
    <t>원</t>
    <phoneticPr fontId="18" type="noConversion"/>
  </si>
  <si>
    <t>3. 건강관리(스누젤렌/심리운동)</t>
    <phoneticPr fontId="18" type="noConversion"/>
  </si>
  <si>
    <t>(원내) / (하늘/심리운동)</t>
    <phoneticPr fontId="18" type="noConversion"/>
  </si>
  <si>
    <t>(원외) / (사랑,아름/스누젤렌,심리운동)</t>
    <phoneticPr fontId="18" type="noConversion"/>
  </si>
  <si>
    <t>1. 지역사회연계사업비(비둘기캠프/장애인체육대회/예능발표/경로잔치 등)</t>
    <phoneticPr fontId="18" type="noConversion"/>
  </si>
  <si>
    <t>2025년
1차 추경예산</t>
    <phoneticPr fontId="35" type="noConversion"/>
  </si>
  <si>
    <t>승급
호봉</t>
    <phoneticPr fontId="55" type="noConversion"/>
  </si>
  <si>
    <t>김동건</t>
    <phoneticPr fontId="55" type="noConversion"/>
  </si>
  <si>
    <t>-</t>
  </si>
  <si>
    <t>2025년도 장애인거주시설 종사자 기본급테이블</t>
    <phoneticPr fontId="35" type="noConversion"/>
  </si>
  <si>
    <t>오현정</t>
    <phoneticPr fontId="55" type="noConversion"/>
  </si>
  <si>
    <t>&lt;인건비 : 40명&gt;</t>
    <phoneticPr fontId="18" type="noConversion"/>
  </si>
  <si>
    <t>입소</t>
  </si>
  <si>
    <t>기타후생경비 지원금 :</t>
    <phoneticPr fontId="18" type="noConversion"/>
  </si>
  <si>
    <t>운영비 지원금</t>
    <phoneticPr fontId="18" type="noConversion"/>
  </si>
  <si>
    <t>5. 기타후생경비</t>
    <phoneticPr fontId="18" type="noConversion"/>
  </si>
  <si>
    <t>6. 기타운영비</t>
    <phoneticPr fontId="18" type="noConversion"/>
  </si>
  <si>
    <t>7. 운영비</t>
    <phoneticPr fontId="18" type="noConversion"/>
  </si>
  <si>
    <t>8. 업무추진비</t>
    <phoneticPr fontId="18" type="noConversion"/>
  </si>
  <si>
    <t>9. 시설비</t>
    <phoneticPr fontId="18" type="noConversion"/>
  </si>
  <si>
    <t>10. 사업비</t>
    <phoneticPr fontId="18" type="noConversion"/>
  </si>
  <si>
    <t>1. 제세공과금</t>
    <phoneticPr fontId="18" type="noConversion"/>
  </si>
  <si>
    <t>2. 시설보험료</t>
    <phoneticPr fontId="18" type="noConversion"/>
  </si>
  <si>
    <t>1. 임대료</t>
    <phoneticPr fontId="18" type="noConversion"/>
  </si>
  <si>
    <t xml:space="preserve">2. 소규모수선비 </t>
    <phoneticPr fontId="18" type="noConversion"/>
  </si>
  <si>
    <t>3. 인쇄비</t>
    <phoneticPr fontId="18" type="noConversion"/>
  </si>
  <si>
    <t>4. 지급수수료</t>
    <phoneticPr fontId="18" type="noConversion"/>
  </si>
  <si>
    <t>5. 소모품비</t>
    <phoneticPr fontId="18" type="noConversion"/>
  </si>
  <si>
    <t>1. 공공요금</t>
    <phoneticPr fontId="18" type="noConversion"/>
  </si>
  <si>
    <t>2. 통신비</t>
    <phoneticPr fontId="18" type="noConversion"/>
  </si>
  <si>
    <t>1. 입소자 건강진단비(4종)</t>
    <phoneticPr fontId="18" type="noConversion"/>
  </si>
  <si>
    <t>2. 간병인비 지원(6종)</t>
    <phoneticPr fontId="18" type="noConversion"/>
  </si>
  <si>
    <t>3. 의약품비</t>
    <phoneticPr fontId="18" type="noConversion"/>
  </si>
  <si>
    <t>4. 김**ct 교통사고 처리비 지원</t>
    <phoneticPr fontId="18" type="noConversion"/>
  </si>
  <si>
    <t>4. 맛집원정대</t>
    <phoneticPr fontId="18" type="noConversion"/>
  </si>
  <si>
    <t>5. 생일프로그램</t>
    <phoneticPr fontId="18" type="noConversion"/>
  </si>
  <si>
    <t>6. 미귀가생프로그램</t>
    <phoneticPr fontId="18" type="noConversion"/>
  </si>
  <si>
    <t>1. 직원 교육훈련비</t>
    <phoneticPr fontId="18" type="noConversion"/>
  </si>
  <si>
    <t>2. 기타운영비</t>
    <phoneticPr fontId="18" type="noConversion"/>
  </si>
  <si>
    <t>3. 급식비</t>
    <phoneticPr fontId="18" type="noConversion"/>
  </si>
  <si>
    <t>1. 경상보조금 (종사자40명)</t>
    <phoneticPr fontId="18" type="noConversion"/>
  </si>
  <si>
    <t>2. 인건비지원(6종) : 운전원, 생활지도원, 조리보조원 3명</t>
    <phoneticPr fontId="18" type="noConversion"/>
  </si>
  <si>
    <t>3. 법인지원인력(3명:법인전입금)</t>
    <phoneticPr fontId="18" type="noConversion"/>
  </si>
  <si>
    <t xml:space="preserve"> - 주방보조인력 1명</t>
    <phoneticPr fontId="18" type="noConversion"/>
  </si>
  <si>
    <t xml:space="preserve"> - 신규지원인력(조리원 8호봉)</t>
    <phoneticPr fontId="18" type="noConversion"/>
  </si>
  <si>
    <t xml:space="preserve"> - 신규지원인력(생재 5호봉)</t>
    <phoneticPr fontId="18" type="noConversion"/>
  </si>
  <si>
    <t xml:space="preserve"> - 운전원 기본급 차액</t>
    <phoneticPr fontId="18" type="noConversion"/>
  </si>
  <si>
    <t xml:space="preserve"> 가. 경상보조금 40명</t>
    <phoneticPr fontId="18" type="noConversion"/>
  </si>
  <si>
    <t xml:space="preserve"> 나. 인건비지원(6종 : 운전원, 생활지도원, 조리보조원)</t>
    <phoneticPr fontId="18" type="noConversion"/>
  </si>
  <si>
    <t xml:space="preserve"> 다. 법인지원 7호봉 조리원</t>
    <phoneticPr fontId="18" type="noConversion"/>
  </si>
  <si>
    <t xml:space="preserve"> 라. 법인지원 5호봉 생활지도원</t>
    <phoneticPr fontId="18" type="noConversion"/>
  </si>
  <si>
    <t xml:space="preserve"> 마. 주방보조인력</t>
    <phoneticPr fontId="18" type="noConversion"/>
  </si>
  <si>
    <t xml:space="preserve"> 바. 운전원 명절휴가비 차액</t>
    <phoneticPr fontId="18" type="noConversion"/>
  </si>
  <si>
    <t xml:space="preserve"> 다. 법인지원인력(조리원)</t>
    <phoneticPr fontId="18" type="noConversion"/>
  </si>
  <si>
    <t>3. 연장근로수당</t>
    <phoneticPr fontId="18" type="noConversion"/>
  </si>
  <si>
    <t>1. 명절휴가비</t>
    <phoneticPr fontId="18" type="noConversion"/>
  </si>
  <si>
    <t>2. 가족수당</t>
    <phoneticPr fontId="18" type="noConversion"/>
  </si>
  <si>
    <t>1. 경상보조금 40명</t>
    <phoneticPr fontId="18" type="noConversion"/>
  </si>
  <si>
    <t xml:space="preserve"> 나. 인건비지원(6종)</t>
    <phoneticPr fontId="18" type="noConversion"/>
  </si>
  <si>
    <t xml:space="preserve"> 다. 법인지원인력</t>
    <phoneticPr fontId="18" type="noConversion"/>
  </si>
  <si>
    <t>1. 직원건강검진비(순수시비)</t>
    <phoneticPr fontId="18" type="noConversion"/>
  </si>
  <si>
    <t>4. 조리원, 영양사 위생복</t>
    <phoneticPr fontId="18" type="noConversion"/>
  </si>
  <si>
    <t>5. 주방직원 건강진단서(진단비/보건증)</t>
    <phoneticPr fontId="18" type="noConversion"/>
  </si>
  <si>
    <t>2. 야간근로자 특수건강검진</t>
    <phoneticPr fontId="18" type="noConversion"/>
  </si>
  <si>
    <t>1. 기관방문 손님접대용 다과 및 운영위원 선물구입</t>
    <phoneticPr fontId="18" type="noConversion"/>
  </si>
  <si>
    <t>3. 정년퇴직행사</t>
    <phoneticPr fontId="18" type="noConversion"/>
  </si>
  <si>
    <t>1. 교육 및 출장여비</t>
    <phoneticPr fontId="18" type="noConversion"/>
  </si>
  <si>
    <t xml:space="preserve"> 가. 복사기 임대료(5대)</t>
    <phoneticPr fontId="18" type="noConversion"/>
  </si>
  <si>
    <t xml:space="preserve"> 나. 정수기 임대료 / 공기청정기 / 기타 수용비및 수수료</t>
    <phoneticPr fontId="18" type="noConversion"/>
  </si>
  <si>
    <t xml:space="preserve"> 가. 소규모수선비(시설잡자재, 비품 수리, 전산장비 등)</t>
    <phoneticPr fontId="18" type="noConversion"/>
  </si>
  <si>
    <t xml:space="preserve"> 가. 인쇄비(소식지, 사업계획 및 평가서, 연하장, 감사장, 리플렛 등)</t>
    <phoneticPr fontId="18" type="noConversion"/>
  </si>
  <si>
    <t xml:space="preserve"> 가. 홈페이지 유지관리(도메인/호스트/ 보안서버/유지보수비)</t>
    <phoneticPr fontId="18" type="noConversion"/>
  </si>
  <si>
    <t xml:space="preserve"> 나. 퇴직연금 관리 수수료</t>
    <phoneticPr fontId="18" type="noConversion"/>
  </si>
  <si>
    <t xml:space="preserve"> 다. 주차료, 통행료, 택배료, 김장 운송비 등</t>
    <phoneticPr fontId="18" type="noConversion"/>
  </si>
  <si>
    <t xml:space="preserve"> 라. 시설방역</t>
    <phoneticPr fontId="18" type="noConversion"/>
  </si>
  <si>
    <t xml:space="preserve"> 마.  근태관리시스템 이용료</t>
    <phoneticPr fontId="18" type="noConversion"/>
  </si>
  <si>
    <t xml:space="preserve"> 바. 기타수용비 및 수수료 등</t>
    <phoneticPr fontId="18" type="noConversion"/>
  </si>
  <si>
    <t xml:space="preserve"> 사. CMS수수료,보증보험료,이용료</t>
    <phoneticPr fontId="18" type="noConversion"/>
  </si>
  <si>
    <t xml:space="preserve">  1) CMS 이용료</t>
    <phoneticPr fontId="18" type="noConversion"/>
  </si>
  <si>
    <t xml:space="preserve">  2) CMS 이체수수료</t>
    <phoneticPr fontId="18" type="noConversion"/>
  </si>
  <si>
    <t xml:space="preserve">  3) 보증보험료</t>
    <phoneticPr fontId="18" type="noConversion"/>
  </si>
  <si>
    <t xml:space="preserve"> 가. 사무용품비(문구류)</t>
    <phoneticPr fontId="18" type="noConversion"/>
  </si>
  <si>
    <t xml:space="preserve"> 나. 복사용지 구입</t>
    <phoneticPr fontId="18" type="noConversion"/>
  </si>
  <si>
    <t xml:space="preserve"> 다. 주방식기류 및 그릇보강</t>
    <phoneticPr fontId="18" type="noConversion"/>
  </si>
  <si>
    <t xml:space="preserve"> 가. 일반전기요금</t>
    <phoneticPr fontId="18" type="noConversion"/>
  </si>
  <si>
    <t xml:space="preserve"> 나. 상하수도요금</t>
    <phoneticPr fontId="18" type="noConversion"/>
  </si>
  <si>
    <t xml:space="preserve"> 다. 체험홈 APT관리비</t>
    <phoneticPr fontId="18" type="noConversion"/>
  </si>
  <si>
    <t xml:space="preserve"> 라. 일반전기요금/ 상하수도요금 자부담 보충액</t>
    <phoneticPr fontId="18" type="noConversion"/>
  </si>
  <si>
    <t xml:space="preserve"> 가. 전화료(체험홈, 유선방송 포함)</t>
    <phoneticPr fontId="18" type="noConversion"/>
  </si>
  <si>
    <t xml:space="preserve"> 나. 우편물발송료 </t>
    <phoneticPr fontId="18" type="noConversion"/>
  </si>
  <si>
    <t xml:space="preserve"> 가. 한국장애인복지시설협회비</t>
    <phoneticPr fontId="18" type="noConversion"/>
  </si>
  <si>
    <t xml:space="preserve"> 나. 경기도장애인복지시설협회비</t>
    <phoneticPr fontId="18" type="noConversion"/>
  </si>
  <si>
    <t xml:space="preserve"> 다. 기타 협회비(영양사협회,방화관리자 외)</t>
    <phoneticPr fontId="18" type="noConversion"/>
  </si>
  <si>
    <t xml:space="preserve"> 라. 자동차세/환경개선부담금(시설,자동차분)</t>
    <phoneticPr fontId="18" type="noConversion"/>
  </si>
  <si>
    <t xml:space="preserve"> 가. 자동차보험료(포터, 25인승, 12인승, 11인승, 레이,니로, 모닝)</t>
    <phoneticPr fontId="18" type="noConversion"/>
  </si>
  <si>
    <t xml:space="preserve"> 나. 복지시설 손해배상책임공제 가입(영업배상, 화재 등)</t>
    <phoneticPr fontId="18" type="noConversion"/>
  </si>
  <si>
    <t xml:space="preserve"> 다. 신원보증보험갱신</t>
    <phoneticPr fontId="18" type="noConversion"/>
  </si>
  <si>
    <t>1. 차량유류대/정비(운영비)</t>
    <phoneticPr fontId="18" type="noConversion"/>
  </si>
  <si>
    <t xml:space="preserve">   차량유류대/정비(6종)</t>
    <phoneticPr fontId="18" type="noConversion"/>
  </si>
  <si>
    <t>2. 차량 점검 및 정비비 등</t>
    <phoneticPr fontId="18" type="noConversion"/>
  </si>
  <si>
    <t xml:space="preserve"> 가. 외부교육</t>
    <phoneticPr fontId="18" type="noConversion"/>
  </si>
  <si>
    <t xml:space="preserve">  1) 직무교육 및 해외연수비</t>
    <phoneticPr fontId="18" type="noConversion"/>
  </si>
  <si>
    <t xml:space="preserve">  2) 보수교육</t>
    <phoneticPr fontId="18" type="noConversion"/>
  </si>
  <si>
    <t xml:space="preserve"> 나. 내부교육</t>
    <phoneticPr fontId="18" type="noConversion"/>
  </si>
  <si>
    <t xml:space="preserve">  1) 직원내부교육</t>
    <phoneticPr fontId="18" type="noConversion"/>
  </si>
  <si>
    <t xml:space="preserve">  2) 직원하계연수비</t>
    <phoneticPr fontId="18" type="noConversion"/>
  </si>
  <si>
    <t xml:space="preserve"> 가. 예산심의 사업계획수립(실무자워크숍)</t>
    <phoneticPr fontId="18" type="noConversion"/>
  </si>
  <si>
    <t xml:space="preserve"> 다. 팀별/층별 워크숍</t>
    <phoneticPr fontId="18" type="noConversion"/>
  </si>
  <si>
    <r>
      <t xml:space="preserve"> 나.</t>
    </r>
    <r>
      <rPr>
        <sz val="10"/>
        <rFont val="Segoe UI Symbol"/>
        <family val="3"/>
      </rPr>
      <t xml:space="preserve"> </t>
    </r>
    <r>
      <rPr>
        <sz val="10"/>
        <rFont val="맑은 고딕"/>
        <family val="3"/>
        <charset val="129"/>
        <scheme val="major"/>
      </rPr>
      <t>사업운영평가</t>
    </r>
    <phoneticPr fontId="18" type="noConversion"/>
  </si>
  <si>
    <t xml:space="preserve"> 라. 자기개발비</t>
    <phoneticPr fontId="18" type="noConversion"/>
  </si>
  <si>
    <t xml:space="preserve"> 가. 거주시설 직원급식비</t>
    <phoneticPr fontId="18" type="noConversion"/>
  </si>
  <si>
    <t xml:space="preserve"> 나. 직원급식비(직재)</t>
    <phoneticPr fontId="18" type="noConversion"/>
  </si>
  <si>
    <t xml:space="preserve"> 다. 직재재가 급식비</t>
    <phoneticPr fontId="18" type="noConversion"/>
  </si>
  <si>
    <t xml:space="preserve"> 라. 식권 수입(공익 등)</t>
    <phoneticPr fontId="18" type="noConversion"/>
  </si>
  <si>
    <t xml:space="preserve">   (김장 자부담)</t>
    <phoneticPr fontId="18" type="noConversion"/>
  </si>
  <si>
    <t xml:space="preserve">   (김장 자부담 추가비용)</t>
    <phoneticPr fontId="18" type="noConversion"/>
  </si>
  <si>
    <t>1. 특별피복비(도비4종)</t>
    <phoneticPr fontId="18" type="noConversion"/>
  </si>
  <si>
    <t>9. 메인배전반 판넬교체 등</t>
    <phoneticPr fontId="18" type="noConversion"/>
  </si>
  <si>
    <t>11. 기타시설장비유지비</t>
    <phoneticPr fontId="18" type="noConversion"/>
  </si>
  <si>
    <t>10. 피뢰기 교체공사</t>
    <phoneticPr fontId="18" type="noConversion"/>
  </si>
  <si>
    <t>3. 단체상해보험 가입비(자부담)</t>
    <phoneticPr fontId="18" type="noConversion"/>
  </si>
  <si>
    <t>6. 주방직원 종사자 수당</t>
    <phoneticPr fontId="18" type="noConversion"/>
  </si>
  <si>
    <t>7. 직원복리후생비</t>
    <phoneticPr fontId="18" type="noConversion"/>
  </si>
  <si>
    <t>8. 직원회식비</t>
    <phoneticPr fontId="18" type="noConversion"/>
  </si>
  <si>
    <t xml:space="preserve">   (김**ct 환갑)</t>
    <phoneticPr fontId="18" type="noConversion"/>
  </si>
  <si>
    <t>3. 찾아가는 푸드트럭"슬기로운 나눔생활"</t>
    <phoneticPr fontId="18" type="noConversion"/>
  </si>
  <si>
    <t>1. 보조금 운영비 잔액</t>
    <phoneticPr fontId="18" type="noConversion"/>
  </si>
  <si>
    <t>2. 보조금 운영비 예금이자</t>
    <phoneticPr fontId="18" type="noConversion"/>
  </si>
  <si>
    <t>3. 보조금 생계비 잔액</t>
    <phoneticPr fontId="18" type="noConversion"/>
  </si>
  <si>
    <t>4. 보조금 생계비 예금이자</t>
    <phoneticPr fontId="18" type="noConversion"/>
  </si>
  <si>
    <t>5. 보조금(4종) 잔액</t>
    <phoneticPr fontId="18" type="noConversion"/>
  </si>
  <si>
    <t>6. 보조금(4종) 예금이자</t>
    <phoneticPr fontId="18" type="noConversion"/>
  </si>
  <si>
    <t>7. 보조금(6종) 잔액</t>
    <phoneticPr fontId="18" type="noConversion"/>
  </si>
  <si>
    <t>8. 보조금(6종) 예금이자</t>
    <phoneticPr fontId="18" type="noConversion"/>
  </si>
  <si>
    <t>9. 재활프로그램 보조금 잔액</t>
    <phoneticPr fontId="18" type="noConversion"/>
  </si>
  <si>
    <t>10. 재활프로그램 보조금 예금이자</t>
    <phoneticPr fontId="18" type="noConversion"/>
  </si>
  <si>
    <t>11. 스페셜올림픽코리아 예금이자(젼년도 이자반납금 포함)</t>
    <phoneticPr fontId="18" type="noConversion"/>
  </si>
  <si>
    <t>13. 아름다운가게 사업비 반납금</t>
    <phoneticPr fontId="18" type="noConversion"/>
  </si>
  <si>
    <t>12. 수원시복지기금예금이자</t>
    <phoneticPr fontId="18" type="noConversion"/>
  </si>
  <si>
    <t xml:space="preserve"> 마. 신입직원교육(산하시설견학)</t>
    <phoneticPr fontId="18" type="noConversion"/>
  </si>
  <si>
    <t xml:space="preserve"> 바. 윤리위원회 활동비</t>
    <phoneticPr fontId="18" type="noConversion"/>
  </si>
  <si>
    <t xml:space="preserve"> 사. 개원기념행사비</t>
    <phoneticPr fontId="18" type="noConversion"/>
  </si>
  <si>
    <t xml:space="preserve"> 아. 직원야유회</t>
    <phoneticPr fontId="18" type="noConversion"/>
  </si>
  <si>
    <t xml:space="preserve"> 자. 직원복리후생비</t>
    <phoneticPr fontId="18" type="noConversion"/>
  </si>
  <si>
    <t>3. 세탁기</t>
    <phoneticPr fontId="18" type="noConversion"/>
  </si>
  <si>
    <t>4. 식기세척기</t>
    <phoneticPr fontId="18" type="noConversion"/>
  </si>
  <si>
    <t>2. 생활실(하늘채) 소파</t>
    <phoneticPr fontId="18" type="noConversion"/>
  </si>
  <si>
    <t>4. 저장고 설치 공사</t>
    <phoneticPr fontId="18" type="noConversion"/>
  </si>
  <si>
    <t>6. 외벽 방수 공사</t>
    <phoneticPr fontId="18" type="noConversion"/>
  </si>
  <si>
    <t>7. 심리안정실 공사</t>
    <phoneticPr fontId="18" type="noConversion"/>
  </si>
  <si>
    <t>5. 개별지원서비스</t>
    <phoneticPr fontId="18" type="noConversion"/>
  </si>
  <si>
    <t xml:space="preserve"> 가.연장야간근로수당(5h)</t>
    <phoneticPr fontId="18" type="noConversion"/>
  </si>
  <si>
    <t>잡수</t>
  </si>
  <si>
    <t>(행복공방 판매수익 이월금)</t>
    <phoneticPr fontId="18" type="noConversion"/>
  </si>
  <si>
    <t>(지정/이월)</t>
    <phoneticPr fontId="18" type="noConversion"/>
  </si>
  <si>
    <t xml:space="preserve"> 2. 제수당</t>
    <phoneticPr fontId="18" type="noConversion"/>
  </si>
  <si>
    <t xml:space="preserve"> 3. 종사자퇴직금적립금</t>
    <phoneticPr fontId="18" type="noConversion"/>
  </si>
  <si>
    <t xml:space="preserve"> 4. 종사자사회보험부담금</t>
    <phoneticPr fontId="18" type="noConversion"/>
  </si>
  <si>
    <t xml:space="preserve"> 5. 운영비 지원금</t>
    <phoneticPr fontId="18" type="noConversion"/>
  </si>
  <si>
    <t xml:space="preserve"> 가. 운전원/생활지도원/조리보조원(3명)</t>
    <phoneticPr fontId="18" type="noConversion"/>
  </si>
  <si>
    <t xml:space="preserve"> 가. 차량운영비</t>
    <phoneticPr fontId="18" type="noConversion"/>
  </si>
  <si>
    <t xml:space="preserve"> 가. 명절휴가비</t>
    <phoneticPr fontId="18" type="noConversion"/>
  </si>
  <si>
    <t xml:space="preserve"> 나. 가족수당</t>
    <phoneticPr fontId="18" type="noConversion"/>
  </si>
  <si>
    <t xml:space="preserve"> 다. 연장근로수당</t>
    <phoneticPr fontId="18" type="noConversion"/>
  </si>
  <si>
    <t xml:space="preserve"> 가. 국민연금부담금</t>
    <phoneticPr fontId="18" type="noConversion"/>
  </si>
  <si>
    <t xml:space="preserve"> 나. 건강보험부담금</t>
    <phoneticPr fontId="18" type="noConversion"/>
  </si>
  <si>
    <t xml:space="preserve"> 다. 장기요양보험부담금</t>
    <phoneticPr fontId="18" type="noConversion"/>
  </si>
  <si>
    <t xml:space="preserve"> 라. 고용보험부담금</t>
    <phoneticPr fontId="18" type="noConversion"/>
  </si>
  <si>
    <t xml:space="preserve"> 마. 산재보험부담금</t>
    <phoneticPr fontId="18" type="noConversion"/>
  </si>
  <si>
    <t xml:space="preserve"> 나. 환경개선사업비</t>
    <phoneticPr fontId="18" type="noConversion"/>
  </si>
  <si>
    <t xml:space="preserve"> 다. 간병비 지원</t>
    <phoneticPr fontId="18" type="noConversion"/>
  </si>
  <si>
    <t xml:space="preserve"> 가. 7호봉 조리원 보존수당(종사자수당) </t>
    <phoneticPr fontId="18" type="noConversion"/>
  </si>
  <si>
    <t xml:space="preserve"> 나. 7호봉 조리원 건강검진비</t>
    <phoneticPr fontId="18" type="noConversion"/>
  </si>
  <si>
    <t xml:space="preserve"> 라. 기타소모품비(주방 소모품비, 식기세척기 린스, 세제, 유지방분해제 등)</t>
    <phoneticPr fontId="18" type="noConversion"/>
  </si>
  <si>
    <t>※ 기본급</t>
    <phoneticPr fontId="18" type="noConversion"/>
  </si>
  <si>
    <t>2. 인건비지원(6종)</t>
    <phoneticPr fontId="18" type="noConversion"/>
  </si>
  <si>
    <t>3. 법인부담금</t>
    <phoneticPr fontId="18" type="noConversion"/>
  </si>
  <si>
    <t>1. 국민연금부담금</t>
    <phoneticPr fontId="18" type="noConversion"/>
  </si>
  <si>
    <t>2. 국민건강보험부담금</t>
    <phoneticPr fontId="18" type="noConversion"/>
  </si>
  <si>
    <t>3. 장기요양보험부담금</t>
    <phoneticPr fontId="18" type="noConversion"/>
  </si>
  <si>
    <t>4. 고용보험부담금</t>
    <phoneticPr fontId="18" type="noConversion"/>
  </si>
  <si>
    <t>5. 산업재해보험부담금</t>
    <phoneticPr fontId="18" type="noConversion"/>
  </si>
  <si>
    <t>1. 생계비(매월신청)</t>
    <phoneticPr fontId="18" type="noConversion"/>
  </si>
  <si>
    <t>2. 월동대책비(10월신청)</t>
    <phoneticPr fontId="18" type="noConversion"/>
  </si>
  <si>
    <t>3. 특별위로금(설)</t>
    <phoneticPr fontId="18" type="noConversion"/>
  </si>
  <si>
    <t>4. 특별위로금(추석)</t>
    <phoneticPr fontId="18" type="noConversion"/>
  </si>
  <si>
    <t>1. 기본급 (인건비 산출내역 참조)</t>
    <phoneticPr fontId="18" type="noConversion"/>
  </si>
  <si>
    <t xml:space="preserve"> 라. 휴일근로수당</t>
    <phoneticPr fontId="18" type="noConversion"/>
  </si>
  <si>
    <t>3. 종사자퇴직금적립금</t>
    <phoneticPr fontId="18" type="noConversion"/>
  </si>
  <si>
    <t>4. 종사자사회보험부담금</t>
    <phoneticPr fontId="18" type="noConversion"/>
  </si>
  <si>
    <t>1. 시설당 기본지원금</t>
    <phoneticPr fontId="18" type="noConversion"/>
  </si>
  <si>
    <t>2. 거주장애인 가중지원</t>
    <phoneticPr fontId="18" type="noConversion"/>
  </si>
  <si>
    <t>1. 기능보강사업비</t>
    <phoneticPr fontId="18" type="noConversion"/>
  </si>
  <si>
    <t>1. 입소자 부식비(매월신청)</t>
    <phoneticPr fontId="18" type="noConversion"/>
  </si>
  <si>
    <t>2. 입소자 간식비(매월신청)</t>
    <phoneticPr fontId="18" type="noConversion"/>
  </si>
  <si>
    <t>3. 입소자 구료비(특별피복비)</t>
    <phoneticPr fontId="18" type="noConversion"/>
  </si>
  <si>
    <t>4. 특별급식비(설날,장애인의날, 추석,연말)</t>
    <phoneticPr fontId="18" type="noConversion"/>
  </si>
  <si>
    <t>5. 입소자 건강검진비</t>
    <phoneticPr fontId="18" type="noConversion"/>
  </si>
  <si>
    <t>1.. 인건비 지원금</t>
    <phoneticPr fontId="18" type="noConversion"/>
  </si>
  <si>
    <t xml:space="preserve"> 가. 기본급 (인건비 산출내역 참조)</t>
    <phoneticPr fontId="18" type="noConversion"/>
  </si>
  <si>
    <t>2. 추가 연장야간근로수당(5h)</t>
    <phoneticPr fontId="18" type="noConversion"/>
  </si>
  <si>
    <t>1. 경기도재활PG(푸드트럭)</t>
    <phoneticPr fontId="18" type="noConversion"/>
  </si>
  <si>
    <t>1. 입소비용수입</t>
    <phoneticPr fontId="18" type="noConversion"/>
  </si>
  <si>
    <t>1. 입소자 제작 물품판매 수입(행복공방 등)</t>
    <phoneticPr fontId="18" type="noConversion"/>
  </si>
  <si>
    <t>2. 푸드트력 운영 수입</t>
    <phoneticPr fontId="18" type="noConversion"/>
  </si>
  <si>
    <t>3. 불금포차PG 수입</t>
    <phoneticPr fontId="18" type="noConversion"/>
  </si>
  <si>
    <t>3. 직원 건강검진비</t>
    <phoneticPr fontId="18" type="noConversion"/>
  </si>
  <si>
    <t>1. 복리후생비</t>
    <phoneticPr fontId="18" type="noConversion"/>
  </si>
  <si>
    <t>2. 직원복리후생비 - 직원회식비</t>
    <phoneticPr fontId="18" type="noConversion"/>
  </si>
  <si>
    <t>3. 수원시장애인체육회(태권도)</t>
    <phoneticPr fontId="18" type="noConversion"/>
  </si>
  <si>
    <t>4. 자산취득비:차량구입비</t>
    <phoneticPr fontId="18" type="noConversion"/>
  </si>
  <si>
    <t>5. 시설개보수</t>
    <phoneticPr fontId="18" type="noConversion"/>
  </si>
  <si>
    <t>6. 예금이자 수입</t>
    <phoneticPr fontId="18" type="noConversion"/>
  </si>
  <si>
    <t>7. 예금이자 수입(차량구입비)</t>
    <phoneticPr fontId="18" type="noConversion"/>
  </si>
  <si>
    <t>1. 결연후원금</t>
    <phoneticPr fontId="18" type="noConversion"/>
  </si>
  <si>
    <t>2. 경장협 결연후원금</t>
    <phoneticPr fontId="18" type="noConversion"/>
  </si>
  <si>
    <t>1. 후원금 수입</t>
    <phoneticPr fontId="18" type="noConversion"/>
  </si>
  <si>
    <t>2. 예금이자 수입</t>
    <phoneticPr fontId="18" type="noConversion"/>
  </si>
  <si>
    <t>1. 금융기관 차입금</t>
    <phoneticPr fontId="18" type="noConversion"/>
  </si>
  <si>
    <t>2. 기타 차입금</t>
    <phoneticPr fontId="18" type="noConversion"/>
  </si>
  <si>
    <t xml:space="preserve"> &lt;비지정후원금&gt;</t>
    <phoneticPr fontId="18" type="noConversion"/>
  </si>
  <si>
    <t xml:space="preserve"> 가. 기본급(주방보조인력)</t>
    <phoneticPr fontId="18" type="noConversion"/>
  </si>
  <si>
    <t xml:space="preserve"> 나. 기본급(법인지원 7호봉 조리원)</t>
    <phoneticPr fontId="18" type="noConversion"/>
  </si>
  <si>
    <t xml:space="preserve"> 다. 기본급(법인지원 5호봉 생활지도원)</t>
    <phoneticPr fontId="18" type="noConversion"/>
  </si>
  <si>
    <t xml:space="preserve"> 라. 기본급(운전원 기본급 차액)</t>
    <phoneticPr fontId="18" type="noConversion"/>
  </si>
  <si>
    <t xml:space="preserve">   1) 주방보조인력</t>
    <phoneticPr fontId="18" type="noConversion"/>
  </si>
  <si>
    <t xml:space="preserve">   2) 법인지원 7호봉 조리원</t>
    <phoneticPr fontId="18" type="noConversion"/>
  </si>
  <si>
    <t xml:space="preserve">   3) 법인지원 5호봉 생활지도원</t>
    <phoneticPr fontId="18" type="noConversion"/>
  </si>
  <si>
    <t xml:space="preserve">   4) 명절휴가비(운전원 명절휴가비 차액)</t>
    <phoneticPr fontId="18" type="noConversion"/>
  </si>
  <si>
    <t xml:space="preserve"> 가. 법인지원인력 퇴직적립금</t>
    <phoneticPr fontId="18" type="noConversion"/>
  </si>
  <si>
    <t xml:space="preserve"> 나. 연장야간퇴직적립금</t>
    <phoneticPr fontId="18" type="noConversion"/>
  </si>
  <si>
    <t xml:space="preserve"> 라. 고용보험부담금 </t>
    <phoneticPr fontId="18" type="noConversion"/>
  </si>
  <si>
    <t xml:space="preserve"> 가. 직원교육훈련비</t>
    <phoneticPr fontId="18" type="noConversion"/>
  </si>
  <si>
    <t xml:space="preserve">   1) 직원외부교육비</t>
    <phoneticPr fontId="18" type="noConversion"/>
  </si>
  <si>
    <t xml:space="preserve">   2) 직원내부교육비</t>
    <phoneticPr fontId="18" type="noConversion"/>
  </si>
  <si>
    <t xml:space="preserve">   3) 직원연수비</t>
    <phoneticPr fontId="18" type="noConversion"/>
  </si>
  <si>
    <t xml:space="preserve">   4) 예산심의 사업계획수립(실무자워크숍)</t>
    <phoneticPr fontId="18" type="noConversion"/>
  </si>
  <si>
    <t xml:space="preserve">   5) 사업운영평가</t>
    <phoneticPr fontId="18" type="noConversion"/>
  </si>
  <si>
    <t xml:space="preserve">   6) 신입직원교육(산하시설견학)</t>
    <phoneticPr fontId="18" type="noConversion"/>
  </si>
  <si>
    <t xml:space="preserve">   7) 팀별/층별 워크숍</t>
    <phoneticPr fontId="18" type="noConversion"/>
  </si>
  <si>
    <t xml:space="preserve">   8) 윤리위원회 활동비</t>
    <phoneticPr fontId="18" type="noConversion"/>
  </si>
  <si>
    <t xml:space="preserve">   9) 개원기념행사비</t>
    <phoneticPr fontId="18" type="noConversion"/>
  </si>
  <si>
    <t xml:space="preserve">   10) 직원인사평가</t>
    <phoneticPr fontId="18" type="noConversion"/>
  </si>
  <si>
    <t xml:space="preserve">   11) 자기개발비</t>
    <phoneticPr fontId="18" type="noConversion"/>
  </si>
  <si>
    <t xml:space="preserve">   12) 직원야유회</t>
    <phoneticPr fontId="18" type="noConversion"/>
  </si>
  <si>
    <t xml:space="preserve">   13) 정년퇴직행사</t>
    <phoneticPr fontId="18" type="noConversion"/>
  </si>
  <si>
    <t xml:space="preserve"> 가. 여비</t>
    <phoneticPr fontId="18" type="noConversion"/>
  </si>
  <si>
    <t xml:space="preserve"> 가. 기관운영비</t>
    <phoneticPr fontId="18" type="noConversion"/>
  </si>
  <si>
    <t xml:space="preserve">   1) 기관방문 손님접대용 다과 및 운영위원 선물 구입</t>
    <phoneticPr fontId="18" type="noConversion"/>
  </si>
  <si>
    <t xml:space="preserve">   2) 직원포상(장기근속/우수직원)</t>
    <phoneticPr fontId="18" type="noConversion"/>
  </si>
  <si>
    <t xml:space="preserve">   3)직원복리후생비</t>
    <phoneticPr fontId="18" type="noConversion"/>
  </si>
  <si>
    <t xml:space="preserve">   4) 직원축일 및 생일축하 도서상품권</t>
    <phoneticPr fontId="18" type="noConversion"/>
  </si>
  <si>
    <t xml:space="preserve"> 나. 회의비</t>
    <phoneticPr fontId="18" type="noConversion"/>
  </si>
  <si>
    <t xml:space="preserve">   1) 회의관련 다과비 등</t>
    <phoneticPr fontId="18" type="noConversion"/>
  </si>
  <si>
    <t xml:space="preserve">   2) 운영위원회 참석수당</t>
    <phoneticPr fontId="18" type="noConversion"/>
  </si>
  <si>
    <t xml:space="preserve"> 가. 외벽방수공사</t>
    <phoneticPr fontId="18" type="noConversion"/>
  </si>
  <si>
    <t xml:space="preserve"> 가. 이용인 해외문화탐방</t>
    <phoneticPr fontId="18" type="noConversion"/>
  </si>
  <si>
    <t>1. 지정후원금이월액</t>
    <phoneticPr fontId="18" type="noConversion"/>
  </si>
  <si>
    <t xml:space="preserve"> 가. 직원복리후생비(직원교육)</t>
    <phoneticPr fontId="18" type="noConversion"/>
  </si>
  <si>
    <t xml:space="preserve"> 나. 직원복리후생비(회식비)</t>
    <phoneticPr fontId="18" type="noConversion"/>
  </si>
  <si>
    <t xml:space="preserve"> 다. 시설개보수</t>
    <phoneticPr fontId="18" type="noConversion"/>
  </si>
  <si>
    <t xml:space="preserve"> 라. 김**ct 교통사고 처리비 지원</t>
    <phoneticPr fontId="18" type="noConversion"/>
  </si>
  <si>
    <t xml:space="preserve"> 마. 자산취득비(차량구입비)</t>
    <phoneticPr fontId="18" type="noConversion"/>
  </si>
  <si>
    <t xml:space="preserve"> 나. 직업재활 급식비</t>
    <phoneticPr fontId="18" type="noConversion"/>
  </si>
  <si>
    <t xml:space="preserve"> 다. 식권 수입(공익 등)</t>
    <phoneticPr fontId="18" type="noConversion"/>
  </si>
  <si>
    <t>2. 기타잡수입</t>
    <phoneticPr fontId="18" type="noConversion"/>
  </si>
  <si>
    <t xml:space="preserve"> 가. 사회복지 실습비</t>
    <phoneticPr fontId="18" type="noConversion"/>
  </si>
  <si>
    <t xml:space="preserve"> 나. 기타 잡수입</t>
    <phoneticPr fontId="18" type="noConversion"/>
  </si>
  <si>
    <t xml:space="preserve"> 다. 해외문화탐방 참가비 수입</t>
    <phoneticPr fontId="18" type="noConversion"/>
  </si>
  <si>
    <t>1. 식대수입</t>
    <phoneticPr fontId="18" type="noConversion"/>
  </si>
  <si>
    <t xml:space="preserve"> &lt; 불용품매각대&gt;</t>
    <phoneticPr fontId="18" type="noConversion"/>
  </si>
  <si>
    <t xml:space="preserve"> * 입소비용 예금이자 이월액</t>
    <phoneticPr fontId="18" type="noConversion"/>
  </si>
  <si>
    <t xml:space="preserve"> * 법인전입금 예금이자 이월액</t>
    <phoneticPr fontId="18" type="noConversion"/>
  </si>
  <si>
    <t xml:space="preserve"> * 잡수입 예금이자 이월액</t>
    <phoneticPr fontId="18" type="noConversion"/>
  </si>
  <si>
    <t xml:space="preserve"> * 예금이자(기업/지정후원)</t>
    <phoneticPr fontId="18" type="noConversion"/>
  </si>
  <si>
    <t xml:space="preserve"> * 예금이자(차량구입/지정후원)</t>
    <phoneticPr fontId="18" type="noConversion"/>
  </si>
  <si>
    <t xml:space="preserve"> * 예금이자(비지정후원)</t>
    <phoneticPr fontId="18" type="noConversion"/>
  </si>
  <si>
    <t xml:space="preserve"> * 예금이자(기업/지정후원) 이월액</t>
    <phoneticPr fontId="18" type="noConversion"/>
  </si>
  <si>
    <t xml:space="preserve"> * 예금이자(차량구입/지정후원) 이월액</t>
    <phoneticPr fontId="18" type="noConversion"/>
  </si>
  <si>
    <t xml:space="preserve"> * 예금이자(비지정후원) 이월액</t>
    <phoneticPr fontId="18" type="noConversion"/>
  </si>
  <si>
    <t xml:space="preserve"> 나. 연장근로수당</t>
    <phoneticPr fontId="18" type="noConversion"/>
  </si>
  <si>
    <t xml:space="preserve">   1) 법인지원 7호봉 조리원</t>
    <phoneticPr fontId="18" type="noConversion"/>
  </si>
  <si>
    <t xml:space="preserve">   1) 운전원 연장근로 차액</t>
    <phoneticPr fontId="18" type="noConversion"/>
  </si>
  <si>
    <t xml:space="preserve">   1) 운전원 가족수당</t>
    <phoneticPr fontId="18" type="noConversion"/>
  </si>
  <si>
    <t xml:space="preserve"> 다. 가족수당</t>
    <phoneticPr fontId="18" type="noConversion"/>
  </si>
  <si>
    <t xml:space="preserve"> 마. 인건비지원(추가 연장야간근로수당 5h)</t>
    <phoneticPr fontId="18" type="noConversion"/>
  </si>
  <si>
    <t xml:space="preserve"> 라. 법인지원인력(운전원)</t>
    <phoneticPr fontId="18" type="noConversion"/>
  </si>
  <si>
    <t xml:space="preserve"> 1. 주방 보조인력 </t>
    <phoneticPr fontId="18" type="noConversion"/>
  </si>
  <si>
    <t xml:space="preserve"> 다. 기타통신비 자부담 보충액</t>
    <phoneticPr fontId="18" type="noConversion"/>
  </si>
  <si>
    <t>□ 2025년도 2차 추경예산 세 입 · 세 출 총  괄  표</t>
    <phoneticPr fontId="35" type="noConversion"/>
  </si>
  <si>
    <t>&lt;2025년도 2차 추경예산 세입내역&gt;</t>
    <phoneticPr fontId="18" type="noConversion"/>
  </si>
  <si>
    <t>&lt;2025년도 2차 추경예산 세출내역&gt;</t>
    <phoneticPr fontId="18" type="noConversion"/>
  </si>
  <si>
    <t>후원</t>
    <phoneticPr fontId="18" type="noConversion"/>
  </si>
  <si>
    <t>원</t>
    <phoneticPr fontId="18" type="noConversion"/>
  </si>
  <si>
    <t>6. 기타비품구입</t>
    <phoneticPr fontId="18" type="noConversion"/>
  </si>
  <si>
    <t>5. 체지방측정기</t>
    <phoneticPr fontId="18" type="noConversion"/>
  </si>
  <si>
    <t>6종</t>
    <phoneticPr fontId="18" type="noConversion"/>
  </si>
  <si>
    <t xml:space="preserve">■ 2026년 기준 호봉산정표                         </t>
    <phoneticPr fontId="55" type="noConversion"/>
  </si>
  <si>
    <t>산정일 : 2025. 11. 1.</t>
    <phoneticPr fontId="55" type="noConversion"/>
  </si>
  <si>
    <t>김준하</t>
    <phoneticPr fontId="55" type="noConversion"/>
  </si>
  <si>
    <t>살레시오의집</t>
    <phoneticPr fontId="55" type="noConversion"/>
  </si>
  <si>
    <t>수식수정/반올림</t>
    <phoneticPr fontId="18" type="noConversion"/>
  </si>
  <si>
    <t>회</t>
    <phoneticPr fontId="18" type="noConversion"/>
  </si>
  <si>
    <t>2025년
2차 추경예산</t>
    <phoneticPr fontId="35" type="noConversion"/>
  </si>
  <si>
    <t>2025년 2차 추경예산액(B)         (단위:천원)</t>
    <phoneticPr fontId="18" type="noConversion"/>
  </si>
  <si>
    <t>2025년
2차 추경예산
(B)
(단위:천원)</t>
    <phoneticPr fontId="18" type="noConversion"/>
  </si>
  <si>
    <t>2025년
1차 추경예산
(A)
(단위:천원)</t>
    <phoneticPr fontId="18" type="noConversion"/>
  </si>
  <si>
    <t xml:space="preserve"> 라. 대체인력 인건비 지원금(한국사회복지사협회)</t>
    <phoneticPr fontId="18" type="noConversion"/>
  </si>
  <si>
    <t xml:space="preserve"> 가. 기타불용품매각대</t>
    <phoneticPr fontId="18" type="noConversion"/>
  </si>
  <si>
    <t xml:space="preserve"> 나. 노후차량 판매대금</t>
    <phoneticPr fontId="18" type="noConversion"/>
  </si>
  <si>
    <t>(불금포차 수입금)</t>
    <phoneticPr fontId="18" type="noConversion"/>
  </si>
  <si>
    <t>잡수</t>
    <phoneticPr fontId="18" type="noConversion"/>
  </si>
  <si>
    <t>원</t>
    <phoneticPr fontId="18" type="noConversion"/>
  </si>
  <si>
    <t>(행복공방 판매수익금)</t>
    <phoneticPr fontId="18" type="noConversion"/>
  </si>
  <si>
    <t>&lt;인건비 : 40명&gt;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</si>
</sst>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0%&quot;÷&quot;"/>
    <numFmt numFmtId="183" formatCode="0.00%&quot;÷&quot;"/>
    <numFmt numFmtId="184" formatCode="#,##0&quot;명&quot;;[Red]#,##0\ &quot;명&quot;"/>
    <numFmt numFmtId="185" formatCode="&quot;×&quot;General"/>
    <numFmt numFmtId="186" formatCode="&quot;×&quot;0%"/>
    <numFmt numFmtId="187" formatCode="0.000%"/>
    <numFmt numFmtId="188" formatCode="0.0%"/>
    <numFmt numFmtId="189" formatCode="#,##0_ ;[Red]\-#,##0\ "/>
    <numFmt numFmtId="190" formatCode="&quot;×&quot;0.0%"/>
    <numFmt numFmtId="192" formatCode="#,##0&quot;호봉&quot;"/>
    <numFmt numFmtId="193" formatCode="#,##0&quot;개월&quot;"/>
    <numFmt numFmtId="194" formatCode="yy&quot;年&quot;\ m&quot;月&quot;\ d&quot;日&quot;;@"/>
    <numFmt numFmtId="195" formatCode="yyyy/mm/dd&quot;~&quot;"/>
    <numFmt numFmtId="196" formatCode="_-* #,##0_-;&quot;▲&quot;* #,##0_-;_-* &quot;-&quot;_-;_-@_-"/>
  </numFmts>
  <fonts count="106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0"/>
      <color indexed="30"/>
      <name val="맑은 고딕"/>
      <family val="3"/>
      <charset val="129"/>
      <scheme val="major"/>
    </font>
    <font>
      <b/>
      <sz val="9"/>
      <color indexed="81"/>
      <name val="Tahoma"/>
      <family val="2"/>
    </font>
    <font>
      <b/>
      <sz val="20"/>
      <color theme="1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8"/>
      <name val="맑은 고딕"/>
      <family val="3"/>
      <charset val="129"/>
    </font>
    <font>
      <sz val="12"/>
      <color rgb="FF000000"/>
      <name val="한양중고딕"/>
      <family val="3"/>
      <charset val="129"/>
    </font>
    <font>
      <b/>
      <sz val="22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9"/>
      <color indexed="81"/>
      <name val="Tahoma"/>
      <family val="2"/>
    </font>
    <font>
      <sz val="10"/>
      <color indexed="8"/>
      <name val="돋움"/>
      <family val="3"/>
      <charset val="129"/>
    </font>
    <font>
      <b/>
      <sz val="10"/>
      <color indexed="8"/>
      <name val="맑은 고딕"/>
      <family val="3"/>
      <charset val="129"/>
    </font>
    <font>
      <sz val="10"/>
      <name val="돋움"/>
      <family val="3"/>
      <charset val="129"/>
    </font>
    <font>
      <sz val="10"/>
      <color theme="1"/>
      <name val="돋움"/>
      <family val="3"/>
      <charset val="129"/>
    </font>
    <font>
      <sz val="10"/>
      <color theme="3" tint="0.39997558519241921"/>
      <name val="맑은 고딕"/>
      <family val="3"/>
      <charset val="129"/>
      <scheme val="major"/>
    </font>
    <font>
      <sz val="10"/>
      <name val="바탕체"/>
      <family val="1"/>
      <charset val="129"/>
    </font>
    <font>
      <sz val="10"/>
      <color indexed="8"/>
      <name val="굴림"/>
      <family val="3"/>
      <charset val="129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color theme="1"/>
      <name val="IBK iDream M"/>
      <family val="3"/>
      <charset val="129"/>
    </font>
    <font>
      <sz val="11"/>
      <color rgb="FFFF0000"/>
      <name val="맑은 고딕"/>
      <family val="3"/>
      <charset val="129"/>
      <scheme val="major"/>
    </font>
    <font>
      <sz val="9"/>
      <name val="맑은 고딕"/>
      <family val="3"/>
      <charset val="129"/>
    </font>
    <font>
      <sz val="10"/>
      <color rgb="FF000000"/>
      <name val="Times New Roman"/>
      <family val="1"/>
    </font>
    <font>
      <sz val="11"/>
      <color rgb="FF000000"/>
      <name val="한양중고딕"/>
      <family val="3"/>
      <charset val="129"/>
    </font>
    <font>
      <sz val="10"/>
      <color rgb="FFFF0000"/>
      <name val="돋움"/>
      <family val="3"/>
      <charset val="129"/>
    </font>
    <font>
      <sz val="12"/>
      <color theme="1"/>
      <name val="돋움체"/>
      <family val="2"/>
      <charset val="129"/>
    </font>
    <font>
      <sz val="11"/>
      <color theme="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0"/>
      <color indexed="81"/>
      <name val="돋움"/>
      <family val="3"/>
      <charset val="129"/>
    </font>
    <font>
      <sz val="10"/>
      <color indexed="81"/>
      <name val="Tahoma"/>
      <family val="2"/>
    </font>
    <font>
      <sz val="11"/>
      <color indexed="81"/>
      <name val="Tahoma"/>
      <family val="2"/>
    </font>
    <font>
      <sz val="11"/>
      <color indexed="81"/>
      <name val="돋움"/>
      <family val="3"/>
      <charset val="129"/>
    </font>
    <font>
      <sz val="10"/>
      <color rgb="FF1212F6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b/>
      <sz val="12"/>
      <color rgb="FFFF0000"/>
      <name val="바탕체"/>
      <family val="1"/>
      <charset val="129"/>
    </font>
    <font>
      <b/>
      <sz val="10"/>
      <color rgb="FFFF0000"/>
      <name val="바탕체"/>
      <family val="1"/>
      <charset val="129"/>
    </font>
    <font>
      <b/>
      <sz val="10"/>
      <name val="바탕체"/>
      <family val="1"/>
      <charset val="129"/>
    </font>
    <font>
      <b/>
      <sz val="16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name val="Segoe UI Symbol"/>
      <family val="3"/>
    </font>
    <font>
      <b/>
      <sz val="10"/>
      <color rgb="FF7030A0"/>
      <name val="맑은 고딕"/>
      <family val="3"/>
      <charset val="129"/>
      <scheme val="major"/>
    </font>
    <font>
      <sz val="10"/>
      <color rgb="FF7030A0"/>
      <name val="바탕체"/>
      <family val="1"/>
      <charset val="129"/>
    </font>
    <font>
      <b/>
      <sz val="12"/>
      <color rgb="FF7030A0"/>
      <name val="바탕체"/>
      <family val="1"/>
      <charset val="129"/>
    </font>
  </fonts>
  <fills count="35">
    <fill>
      <patternFill patternType="none"/>
    </fill>
    <fill>
      <patternFill patternType="gray125"/>
    </fill>
    <fill>
      <patternFill patternType="solid">
        <fgColor rgb="FFE7F4F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03">
    <xf numFmtId="0" fontId="0" fillId="0" borderId="0" applyFill="0" applyAlignment="0">
      <alignment vertical="center"/>
    </xf>
    <xf numFmtId="9" fontId="17" fillId="0" borderId="0" applyFont="0" applyFill="0" applyAlignment="0" applyProtection="0">
      <alignment vertical="center"/>
    </xf>
    <xf numFmtId="41" fontId="17" fillId="0" borderId="0" applyFont="0" applyFill="0" applyAlignment="0" applyProtection="0">
      <alignment vertical="center"/>
    </xf>
    <xf numFmtId="0" fontId="17" fillId="0" borderId="0" applyFill="0" applyAlignment="0"/>
    <xf numFmtId="0" fontId="20" fillId="0" borderId="0"/>
    <xf numFmtId="0" fontId="16" fillId="0" borderId="0">
      <alignment vertical="center"/>
    </xf>
    <xf numFmtId="41" fontId="16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8" fillId="0" borderId="0" applyFont="0" applyFill="0" applyBorder="0" applyAlignment="0" applyProtection="0">
      <alignment vertical="center"/>
    </xf>
    <xf numFmtId="41" fontId="68" fillId="0" borderId="0" applyFont="0" applyFill="0" applyBorder="0" applyAlignment="0" applyProtection="0">
      <alignment vertical="center"/>
    </xf>
    <xf numFmtId="42" fontId="68" fillId="0" borderId="0" applyFont="0" applyFill="0" applyBorder="0" applyAlignment="0" applyProtection="0">
      <alignment vertical="center"/>
    </xf>
    <xf numFmtId="0" fontId="66" fillId="0" borderId="0"/>
    <xf numFmtId="0" fontId="20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20" fillId="0" borderId="0">
      <alignment vertical="center"/>
    </xf>
    <xf numFmtId="0" fontId="69" fillId="0" borderId="0">
      <alignment vertical="center"/>
    </xf>
    <xf numFmtId="0" fontId="6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2" fillId="0" borderId="0"/>
    <xf numFmtId="0" fontId="17" fillId="0" borderId="0" applyFill="0" applyAlignment="0">
      <alignment vertical="center"/>
    </xf>
    <xf numFmtId="0" fontId="5" fillId="0" borderId="0">
      <alignment vertical="center"/>
    </xf>
    <xf numFmtId="0" fontId="20" fillId="0" borderId="0">
      <alignment vertical="center"/>
    </xf>
    <xf numFmtId="0" fontId="75" fillId="0" borderId="0">
      <alignment vertical="center"/>
    </xf>
    <xf numFmtId="0" fontId="68" fillId="11" borderId="0" applyNumberFormat="0" applyBorder="0" applyAlignment="0" applyProtection="0">
      <alignment vertical="center"/>
    </xf>
    <xf numFmtId="0" fontId="68" fillId="11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76" fillId="13" borderId="0" applyNumberFormat="0" applyBorder="0" applyAlignment="0" applyProtection="0">
      <alignment vertical="center"/>
    </xf>
    <xf numFmtId="0" fontId="76" fillId="13" borderId="0" applyNumberFormat="0" applyBorder="0" applyAlignment="0" applyProtection="0">
      <alignment vertical="center"/>
    </xf>
    <xf numFmtId="0" fontId="76" fillId="17" borderId="0" applyNumberFormat="0" applyBorder="0" applyAlignment="0" applyProtection="0">
      <alignment vertical="center"/>
    </xf>
    <xf numFmtId="0" fontId="76" fillId="17" borderId="0" applyNumberFormat="0" applyBorder="0" applyAlignment="0" applyProtection="0">
      <alignment vertical="center"/>
    </xf>
    <xf numFmtId="0" fontId="76" fillId="21" borderId="0" applyNumberFormat="0" applyBorder="0" applyAlignment="0" applyProtection="0">
      <alignment vertical="center"/>
    </xf>
    <xf numFmtId="0" fontId="76" fillId="21" borderId="0" applyNumberFormat="0" applyBorder="0" applyAlignment="0" applyProtection="0">
      <alignment vertical="center"/>
    </xf>
    <xf numFmtId="0" fontId="76" fillId="25" borderId="0" applyNumberFormat="0" applyBorder="0" applyAlignment="0" applyProtection="0">
      <alignment vertical="center"/>
    </xf>
    <xf numFmtId="0" fontId="76" fillId="25" borderId="0" applyNumberFormat="0" applyBorder="0" applyAlignment="0" applyProtection="0">
      <alignment vertical="center"/>
    </xf>
    <xf numFmtId="0" fontId="76" fillId="29" borderId="0" applyNumberFormat="0" applyBorder="0" applyAlignment="0" applyProtection="0">
      <alignment vertical="center"/>
    </xf>
    <xf numFmtId="0" fontId="76" fillId="29" borderId="0" applyNumberFormat="0" applyBorder="0" applyAlignment="0" applyProtection="0">
      <alignment vertical="center"/>
    </xf>
    <xf numFmtId="0" fontId="76" fillId="33" borderId="0" applyNumberFormat="0" applyBorder="0" applyAlignment="0" applyProtection="0">
      <alignment vertical="center"/>
    </xf>
    <xf numFmtId="0" fontId="76" fillId="33" borderId="0" applyNumberFormat="0" applyBorder="0" applyAlignment="0" applyProtection="0">
      <alignment vertical="center"/>
    </xf>
    <xf numFmtId="0" fontId="76" fillId="10" borderId="0" applyNumberFormat="0" applyBorder="0" applyAlignment="0" applyProtection="0">
      <alignment vertical="center"/>
    </xf>
    <xf numFmtId="0" fontId="76" fillId="10" borderId="0" applyNumberFormat="0" applyBorder="0" applyAlignment="0" applyProtection="0">
      <alignment vertical="center"/>
    </xf>
    <xf numFmtId="0" fontId="76" fillId="14" borderId="0" applyNumberFormat="0" applyBorder="0" applyAlignment="0" applyProtection="0">
      <alignment vertical="center"/>
    </xf>
    <xf numFmtId="0" fontId="76" fillId="14" borderId="0" applyNumberFormat="0" applyBorder="0" applyAlignment="0" applyProtection="0">
      <alignment vertical="center"/>
    </xf>
    <xf numFmtId="0" fontId="76" fillId="18" borderId="0" applyNumberFormat="0" applyBorder="0" applyAlignment="0" applyProtection="0">
      <alignment vertical="center"/>
    </xf>
    <xf numFmtId="0" fontId="76" fillId="18" borderId="0" applyNumberFormat="0" applyBorder="0" applyAlignment="0" applyProtection="0">
      <alignment vertical="center"/>
    </xf>
    <xf numFmtId="0" fontId="76" fillId="22" borderId="0" applyNumberFormat="0" applyBorder="0" applyAlignment="0" applyProtection="0">
      <alignment vertical="center"/>
    </xf>
    <xf numFmtId="0" fontId="76" fillId="22" borderId="0" applyNumberFormat="0" applyBorder="0" applyAlignment="0" applyProtection="0">
      <alignment vertical="center"/>
    </xf>
    <xf numFmtId="0" fontId="76" fillId="26" borderId="0" applyNumberFormat="0" applyBorder="0" applyAlignment="0" applyProtection="0">
      <alignment vertical="center"/>
    </xf>
    <xf numFmtId="0" fontId="76" fillId="26" borderId="0" applyNumberFormat="0" applyBorder="0" applyAlignment="0" applyProtection="0">
      <alignment vertical="center"/>
    </xf>
    <xf numFmtId="0" fontId="76" fillId="30" borderId="0" applyNumberFormat="0" applyBorder="0" applyAlignment="0" applyProtection="0">
      <alignment vertical="center"/>
    </xf>
    <xf numFmtId="0" fontId="76" fillId="30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77" fillId="7" borderId="83" applyNumberFormat="0" applyAlignment="0" applyProtection="0">
      <alignment vertical="center"/>
    </xf>
    <xf numFmtId="0" fontId="77" fillId="7" borderId="83" applyNumberFormat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68" fillId="9" borderId="87" applyNumberFormat="0" applyFont="0" applyAlignment="0" applyProtection="0">
      <alignment vertical="center"/>
    </xf>
    <xf numFmtId="0" fontId="68" fillId="9" borderId="87" applyNumberFormat="0" applyFont="0" applyAlignment="0" applyProtection="0">
      <alignment vertical="center"/>
    </xf>
    <xf numFmtId="0" fontId="79" fillId="5" borderId="0" applyNumberFormat="0" applyBorder="0" applyAlignment="0" applyProtection="0">
      <alignment vertical="center"/>
    </xf>
    <xf numFmtId="0" fontId="79" fillId="5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8" borderId="86" applyNumberFormat="0" applyAlignment="0" applyProtection="0">
      <alignment vertical="center"/>
    </xf>
    <xf numFmtId="0" fontId="81" fillId="8" borderId="86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68" fillId="0" borderId="0" applyFont="0" applyFill="0" applyBorder="0" applyAlignment="0" applyProtection="0">
      <alignment vertical="center"/>
    </xf>
    <xf numFmtId="0" fontId="82" fillId="0" borderId="85" applyNumberFormat="0" applyFill="0" applyAlignment="0" applyProtection="0">
      <alignment vertical="center"/>
    </xf>
    <xf numFmtId="0" fontId="82" fillId="0" borderId="85" applyNumberFormat="0" applyFill="0" applyAlignment="0" applyProtection="0">
      <alignment vertical="center"/>
    </xf>
    <xf numFmtId="0" fontId="37" fillId="0" borderId="88" applyNumberFormat="0" applyFill="0" applyAlignment="0" applyProtection="0">
      <alignment vertical="center"/>
    </xf>
    <xf numFmtId="0" fontId="37" fillId="0" borderId="88" applyNumberFormat="0" applyFill="0" applyAlignment="0" applyProtection="0">
      <alignment vertical="center"/>
    </xf>
    <xf numFmtId="0" fontId="83" fillId="6" borderId="83" applyNumberFormat="0" applyAlignment="0" applyProtection="0">
      <alignment vertical="center"/>
    </xf>
    <xf numFmtId="0" fontId="83" fillId="6" borderId="83" applyNumberFormat="0" applyAlignment="0" applyProtection="0">
      <alignment vertical="center"/>
    </xf>
    <xf numFmtId="0" fontId="84" fillId="0" borderId="80" applyNumberFormat="0" applyFill="0" applyAlignment="0" applyProtection="0">
      <alignment vertical="center"/>
    </xf>
    <xf numFmtId="0" fontId="84" fillId="0" borderId="80" applyNumberFormat="0" applyFill="0" applyAlignment="0" applyProtection="0">
      <alignment vertical="center"/>
    </xf>
    <xf numFmtId="0" fontId="85" fillId="0" borderId="81" applyNumberFormat="0" applyFill="0" applyAlignment="0" applyProtection="0">
      <alignment vertical="center"/>
    </xf>
    <xf numFmtId="0" fontId="85" fillId="0" borderId="81" applyNumberFormat="0" applyFill="0" applyAlignment="0" applyProtection="0">
      <alignment vertical="center"/>
    </xf>
    <xf numFmtId="0" fontId="86" fillId="0" borderId="82" applyNumberFormat="0" applyFill="0" applyAlignment="0" applyProtection="0">
      <alignment vertical="center"/>
    </xf>
    <xf numFmtId="0" fontId="86" fillId="0" borderId="82" applyNumberFormat="0" applyFill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89" fillId="7" borderId="84" applyNumberFormat="0" applyAlignment="0" applyProtection="0">
      <alignment vertical="center"/>
    </xf>
    <xf numFmtId="0" fontId="89" fillId="7" borderId="84" applyNumberFormat="0" applyAlignment="0" applyProtection="0">
      <alignment vertical="center"/>
    </xf>
    <xf numFmtId="0" fontId="68" fillId="0" borderId="0">
      <alignment vertical="center"/>
    </xf>
    <xf numFmtId="0" fontId="90" fillId="0" borderId="0">
      <alignment vertical="center"/>
    </xf>
    <xf numFmtId="0" fontId="68" fillId="0" borderId="0">
      <alignment vertical="center"/>
    </xf>
    <xf numFmtId="0" fontId="20" fillId="0" borderId="0">
      <alignment vertical="center"/>
    </xf>
    <xf numFmtId="0" fontId="90" fillId="0" borderId="0">
      <alignment vertical="center"/>
    </xf>
    <xf numFmtId="0" fontId="68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0" fillId="0" borderId="0">
      <alignment vertical="center"/>
    </xf>
  </cellStyleXfs>
  <cellXfs count="1018">
    <xf numFmtId="0" fontId="0" fillId="0" borderId="0" xfId="0" applyFill="1" applyAlignment="1">
      <alignment vertical="center"/>
    </xf>
    <xf numFmtId="0" fontId="19" fillId="0" borderId="0" xfId="3" applyFont="1" applyFill="1" applyAlignment="1">
      <alignment vertical="center"/>
    </xf>
    <xf numFmtId="176" fontId="19" fillId="0" borderId="0" xfId="3" applyNumberFormat="1" applyFont="1" applyFill="1" applyAlignment="1">
      <alignment vertical="center"/>
    </xf>
    <xf numFmtId="0" fontId="19" fillId="0" borderId="0" xfId="3" applyFont="1" applyFill="1" applyAlignment="1">
      <alignment horizontal="center" vertical="center"/>
    </xf>
    <xf numFmtId="0" fontId="19" fillId="0" borderId="0" xfId="3" applyFont="1" applyFill="1" applyAlignment="1">
      <alignment horizontal="center" vertical="center" wrapText="1"/>
    </xf>
    <xf numFmtId="178" fontId="19" fillId="0" borderId="0" xfId="3" applyNumberFormat="1" applyFont="1" applyFill="1" applyAlignment="1">
      <alignment vertical="center"/>
    </xf>
    <xf numFmtId="177" fontId="19" fillId="0" borderId="0" xfId="3" applyNumberFormat="1" applyFont="1" applyFill="1" applyAlignment="1">
      <alignment vertical="center"/>
    </xf>
    <xf numFmtId="0" fontId="19" fillId="0" borderId="0" xfId="0" applyFont="1" applyFill="1" applyAlignment="1">
      <alignment vertical="center"/>
    </xf>
    <xf numFmtId="9" fontId="19" fillId="0" borderId="0" xfId="3" applyNumberFormat="1" applyFont="1" applyFill="1" applyAlignment="1">
      <alignment horizontal="center" vertical="center"/>
    </xf>
    <xf numFmtId="38" fontId="19" fillId="0" borderId="0" xfId="3" applyNumberFormat="1" applyFont="1" applyFill="1" applyAlignment="1">
      <alignment vertical="center"/>
    </xf>
    <xf numFmtId="0" fontId="21" fillId="0" borderId="16" xfId="3" applyFont="1" applyFill="1" applyBorder="1" applyAlignment="1">
      <alignment horizontal="center" vertical="center" wrapText="1"/>
    </xf>
    <xf numFmtId="0" fontId="21" fillId="0" borderId="3" xfId="3" applyFont="1" applyFill="1" applyBorder="1" applyAlignment="1">
      <alignment horizontal="center" vertical="center" wrapText="1"/>
    </xf>
    <xf numFmtId="9" fontId="22" fillId="0" borderId="3" xfId="3" applyNumberFormat="1" applyFont="1" applyFill="1" applyBorder="1" applyAlignment="1">
      <alignment horizontal="center" vertical="center"/>
    </xf>
    <xf numFmtId="9" fontId="21" fillId="0" borderId="27" xfId="3" applyNumberFormat="1" applyFont="1" applyFill="1" applyBorder="1" applyAlignment="1">
      <alignment horizontal="center" vertical="center"/>
    </xf>
    <xf numFmtId="0" fontId="21" fillId="0" borderId="2" xfId="3" applyFont="1" applyFill="1" applyBorder="1" applyAlignment="1">
      <alignment horizontal="center" vertical="center" wrapText="1"/>
    </xf>
    <xf numFmtId="0" fontId="21" fillId="0" borderId="1" xfId="3" applyFont="1" applyFill="1" applyBorder="1" applyAlignment="1">
      <alignment horizontal="center" vertical="center" wrapText="1"/>
    </xf>
    <xf numFmtId="178" fontId="21" fillId="0" borderId="1" xfId="3" applyNumberFormat="1" applyFont="1" applyFill="1" applyBorder="1" applyAlignment="1">
      <alignment vertical="center"/>
    </xf>
    <xf numFmtId="177" fontId="21" fillId="0" borderId="1" xfId="3" applyNumberFormat="1" applyFont="1" applyFill="1" applyBorder="1" applyAlignment="1">
      <alignment vertical="center"/>
    </xf>
    <xf numFmtId="9" fontId="21" fillId="0" borderId="1" xfId="3" applyNumberFormat="1" applyFont="1" applyFill="1" applyBorder="1" applyAlignment="1">
      <alignment horizontal="center" vertical="center"/>
    </xf>
    <xf numFmtId="0" fontId="24" fillId="0" borderId="29" xfId="3" applyFont="1" applyFill="1" applyBorder="1" applyAlignment="1">
      <alignment vertical="center"/>
    </xf>
    <xf numFmtId="176" fontId="26" fillId="0" borderId="30" xfId="3" applyNumberFormat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right" vertical="center"/>
    </xf>
    <xf numFmtId="0" fontId="21" fillId="0" borderId="32" xfId="3" applyFont="1" applyFill="1" applyBorder="1" applyAlignment="1">
      <alignment horizontal="center" vertical="center" wrapText="1"/>
    </xf>
    <xf numFmtId="0" fontId="21" fillId="0" borderId="27" xfId="3" applyFont="1" applyFill="1" applyBorder="1" applyAlignment="1">
      <alignment horizontal="center" vertical="center" wrapText="1"/>
    </xf>
    <xf numFmtId="0" fontId="21" fillId="0" borderId="26" xfId="3" applyFont="1" applyFill="1" applyBorder="1" applyAlignment="1">
      <alignment horizontal="center" vertical="center" wrapText="1"/>
    </xf>
    <xf numFmtId="178" fontId="21" fillId="0" borderId="27" xfId="3" applyNumberFormat="1" applyFont="1" applyFill="1" applyBorder="1" applyAlignment="1">
      <alignment vertical="center"/>
    </xf>
    <xf numFmtId="177" fontId="21" fillId="0" borderId="27" xfId="3" applyNumberFormat="1" applyFont="1" applyFill="1" applyBorder="1" applyAlignment="1">
      <alignment vertical="center"/>
    </xf>
    <xf numFmtId="176" fontId="21" fillId="0" borderId="0" xfId="3" applyNumberFormat="1" applyFont="1" applyFill="1" applyAlignment="1">
      <alignment horizontal="left" vertical="center"/>
    </xf>
    <xf numFmtId="0" fontId="21" fillId="0" borderId="0" xfId="3" applyFont="1" applyFill="1" applyAlignment="1">
      <alignment horizontal="center" vertical="center"/>
    </xf>
    <xf numFmtId="41" fontId="21" fillId="0" borderId="0" xfId="2" applyFont="1" applyFill="1" applyAlignment="1">
      <alignment vertical="center"/>
    </xf>
    <xf numFmtId="0" fontId="21" fillId="0" borderId="17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178" fontId="21" fillId="0" borderId="11" xfId="3" applyNumberFormat="1" applyFont="1" applyFill="1" applyBorder="1" applyAlignment="1">
      <alignment vertical="center"/>
    </xf>
    <xf numFmtId="177" fontId="21" fillId="0" borderId="11" xfId="3" applyNumberFormat="1" applyFont="1" applyFill="1" applyBorder="1" applyAlignment="1">
      <alignment vertical="center"/>
    </xf>
    <xf numFmtId="0" fontId="21" fillId="0" borderId="13" xfId="3" applyFont="1" applyFill="1" applyBorder="1" applyAlignment="1">
      <alignment vertical="center"/>
    </xf>
    <xf numFmtId="176" fontId="21" fillId="0" borderId="13" xfId="3" applyNumberFormat="1" applyFont="1" applyFill="1" applyBorder="1" applyAlignment="1">
      <alignment vertical="center"/>
    </xf>
    <xf numFmtId="0" fontId="21" fillId="0" borderId="33" xfId="3" applyFont="1" applyFill="1" applyBorder="1" applyAlignment="1">
      <alignment vertical="center"/>
    </xf>
    <xf numFmtId="176" fontId="21" fillId="0" borderId="0" xfId="3" applyNumberFormat="1" applyFont="1" applyFill="1" applyAlignment="1">
      <alignment horizontal="right" vertical="center"/>
    </xf>
    <xf numFmtId="178" fontId="21" fillId="0" borderId="0" xfId="3" applyNumberFormat="1" applyFont="1" applyFill="1" applyAlignment="1">
      <alignment horizontal="center" vertical="center"/>
    </xf>
    <xf numFmtId="9" fontId="21" fillId="0" borderId="27" xfId="1" applyFont="1" applyFill="1" applyBorder="1" applyAlignment="1">
      <alignment horizontal="center" vertical="center"/>
    </xf>
    <xf numFmtId="0" fontId="21" fillId="0" borderId="36" xfId="3" applyFont="1" applyFill="1" applyBorder="1" applyAlignment="1">
      <alignment vertical="center"/>
    </xf>
    <xf numFmtId="176" fontId="21" fillId="0" borderId="14" xfId="3" applyNumberFormat="1" applyFont="1" applyFill="1" applyBorder="1" applyAlignment="1">
      <alignment horizontal="right" vertical="center"/>
    </xf>
    <xf numFmtId="42" fontId="21" fillId="0" borderId="0" xfId="3" applyNumberFormat="1" applyFont="1" applyFill="1" applyAlignment="1">
      <alignment horizontal="center" vertical="center"/>
    </xf>
    <xf numFmtId="0" fontId="21" fillId="0" borderId="0" xfId="0" applyFont="1" applyFill="1" applyAlignment="1">
      <alignment vertical="center"/>
    </xf>
    <xf numFmtId="9" fontId="21" fillId="0" borderId="0" xfId="1" applyFont="1" applyFill="1" applyAlignment="1">
      <alignment horizontal="center" vertical="center"/>
    </xf>
    <xf numFmtId="180" fontId="21" fillId="0" borderId="0" xfId="2" applyNumberFormat="1" applyFont="1" applyFill="1" applyAlignment="1">
      <alignment horizontal="center" vertical="center"/>
    </xf>
    <xf numFmtId="0" fontId="21" fillId="0" borderId="27" xfId="3" applyFont="1" applyFill="1" applyBorder="1" applyAlignment="1">
      <alignment vertical="center" wrapText="1"/>
    </xf>
    <xf numFmtId="0" fontId="21" fillId="0" borderId="11" xfId="3" applyFont="1" applyFill="1" applyBorder="1" applyAlignment="1">
      <alignment vertical="center" wrapText="1"/>
    </xf>
    <xf numFmtId="9" fontId="21" fillId="0" borderId="11" xfId="1" applyFont="1" applyFill="1" applyBorder="1" applyAlignment="1">
      <alignment horizontal="center" vertical="center"/>
    </xf>
    <xf numFmtId="0" fontId="21" fillId="0" borderId="14" xfId="3" applyFont="1" applyFill="1" applyBorder="1" applyAlignment="1">
      <alignment horizontal="center" vertical="center"/>
    </xf>
    <xf numFmtId="0" fontId="21" fillId="0" borderId="1" xfId="3" applyFont="1" applyFill="1" applyBorder="1" applyAlignment="1">
      <alignment horizontal="center" vertical="center"/>
    </xf>
    <xf numFmtId="176" fontId="21" fillId="0" borderId="30" xfId="3" applyNumberFormat="1" applyFont="1" applyFill="1" applyBorder="1" applyAlignment="1">
      <alignment vertical="center"/>
    </xf>
    <xf numFmtId="0" fontId="21" fillId="0" borderId="27" xfId="3" applyFont="1" applyFill="1" applyBorder="1" applyAlignment="1">
      <alignment horizontal="center" vertical="center"/>
    </xf>
    <xf numFmtId="0" fontId="21" fillId="0" borderId="26" xfId="3" applyFont="1" applyFill="1" applyBorder="1" applyAlignment="1">
      <alignment horizontal="center" vertical="center"/>
    </xf>
    <xf numFmtId="0" fontId="21" fillId="0" borderId="26" xfId="3" applyFont="1" applyFill="1" applyBorder="1" applyAlignment="1">
      <alignment vertical="center"/>
    </xf>
    <xf numFmtId="0" fontId="21" fillId="0" borderId="7" xfId="3" applyFont="1" applyFill="1" applyBorder="1" applyAlignment="1">
      <alignment horizontal="center" vertical="center"/>
    </xf>
    <xf numFmtId="0" fontId="21" fillId="0" borderId="7" xfId="3" applyFont="1" applyFill="1" applyBorder="1" applyAlignment="1">
      <alignment horizontal="center" vertical="center" wrapText="1"/>
    </xf>
    <xf numFmtId="38" fontId="21" fillId="0" borderId="13" xfId="3" applyNumberFormat="1" applyFont="1" applyFill="1" applyBorder="1" applyAlignment="1">
      <alignment vertical="center"/>
    </xf>
    <xf numFmtId="9" fontId="21" fillId="0" borderId="3" xfId="1" applyFont="1" applyFill="1" applyBorder="1" applyAlignment="1">
      <alignment horizontal="center" vertical="center"/>
    </xf>
    <xf numFmtId="38" fontId="21" fillId="0" borderId="27" xfId="3" applyNumberFormat="1" applyFont="1" applyFill="1" applyBorder="1" applyAlignment="1">
      <alignment vertical="center"/>
    </xf>
    <xf numFmtId="3" fontId="32" fillId="0" borderId="0" xfId="0" applyNumberFormat="1" applyFont="1" applyFill="1" applyAlignment="1">
      <alignment vertical="center"/>
    </xf>
    <xf numFmtId="38" fontId="21" fillId="0" borderId="11" xfId="3" applyNumberFormat="1" applyFont="1" applyFill="1" applyBorder="1" applyAlignment="1">
      <alignment vertical="center"/>
    </xf>
    <xf numFmtId="0" fontId="23" fillId="0" borderId="2" xfId="3" applyFont="1" applyFill="1" applyBorder="1" applyAlignment="1">
      <alignment horizontal="center" vertical="center" wrapText="1"/>
    </xf>
    <xf numFmtId="38" fontId="21" fillId="0" borderId="1" xfId="3" applyNumberFormat="1" applyFont="1" applyFill="1" applyBorder="1" applyAlignment="1">
      <alignment vertical="center"/>
    </xf>
    <xf numFmtId="176" fontId="21" fillId="0" borderId="1" xfId="0" applyNumberFormat="1" applyFont="1" applyFill="1" applyBorder="1" applyAlignment="1">
      <alignment vertical="center"/>
    </xf>
    <xf numFmtId="38" fontId="25" fillId="0" borderId="27" xfId="3" applyNumberFormat="1" applyFont="1" applyFill="1" applyBorder="1" applyAlignment="1">
      <alignment vertical="center"/>
    </xf>
    <xf numFmtId="0" fontId="23" fillId="0" borderId="14" xfId="3" applyFont="1" applyFill="1" applyBorder="1" applyAlignment="1">
      <alignment vertical="center"/>
    </xf>
    <xf numFmtId="176" fontId="23" fillId="0" borderId="14" xfId="3" applyNumberFormat="1" applyFont="1" applyFill="1" applyBorder="1" applyAlignment="1">
      <alignment horizontal="right" vertical="center"/>
    </xf>
    <xf numFmtId="9" fontId="21" fillId="0" borderId="1" xfId="1" applyFont="1" applyFill="1" applyBorder="1" applyAlignment="1">
      <alignment horizontal="center" vertical="center"/>
    </xf>
    <xf numFmtId="0" fontId="33" fillId="0" borderId="1" xfId="3" applyFont="1" applyFill="1" applyBorder="1" applyAlignment="1">
      <alignment horizontal="center" vertical="center" wrapText="1"/>
    </xf>
    <xf numFmtId="38" fontId="33" fillId="0" borderId="1" xfId="3" applyNumberFormat="1" applyFont="1" applyFill="1" applyBorder="1" applyAlignment="1">
      <alignment vertical="center"/>
    </xf>
    <xf numFmtId="38" fontId="21" fillId="0" borderId="14" xfId="3" applyNumberFormat="1" applyFont="1" applyFill="1" applyBorder="1" applyAlignment="1">
      <alignment vertical="center"/>
    </xf>
    <xf numFmtId="38" fontId="21" fillId="0" borderId="0" xfId="3" applyNumberFormat="1" applyFont="1" applyFill="1" applyAlignment="1">
      <alignment vertical="center"/>
    </xf>
    <xf numFmtId="0" fontId="21" fillId="0" borderId="6" xfId="3" applyFont="1" applyFill="1" applyBorder="1" applyAlignment="1">
      <alignment horizontal="center" vertical="center" wrapText="1"/>
    </xf>
    <xf numFmtId="38" fontId="21" fillId="0" borderId="7" xfId="3" applyNumberFormat="1" applyFont="1" applyFill="1" applyBorder="1" applyAlignment="1">
      <alignment vertical="center"/>
    </xf>
    <xf numFmtId="0" fontId="26" fillId="0" borderId="30" xfId="3" applyFont="1" applyFill="1" applyBorder="1" applyAlignment="1">
      <alignment vertical="center"/>
    </xf>
    <xf numFmtId="0" fontId="21" fillId="0" borderId="41" xfId="3" applyFont="1" applyFill="1" applyBorder="1" applyAlignment="1">
      <alignment vertical="center"/>
    </xf>
    <xf numFmtId="176" fontId="21" fillId="0" borderId="52" xfId="3" applyNumberFormat="1" applyFont="1" applyFill="1" applyBorder="1" applyAlignment="1">
      <alignment vertical="center"/>
    </xf>
    <xf numFmtId="177" fontId="21" fillId="0" borderId="3" xfId="3" applyNumberFormat="1" applyFont="1" applyFill="1" applyBorder="1" applyAlignment="1">
      <alignment horizontal="center" vertical="center" wrapText="1"/>
    </xf>
    <xf numFmtId="176" fontId="23" fillId="0" borderId="0" xfId="3" applyNumberFormat="1" applyFont="1" applyFill="1" applyAlignment="1">
      <alignment vertical="center"/>
    </xf>
    <xf numFmtId="38" fontId="21" fillId="0" borderId="33" xfId="3" applyNumberFormat="1" applyFont="1" applyFill="1" applyBorder="1" applyAlignment="1">
      <alignment vertical="center"/>
    </xf>
    <xf numFmtId="38" fontId="21" fillId="0" borderId="36" xfId="3" applyNumberFormat="1" applyFont="1" applyFill="1" applyBorder="1" applyAlignment="1">
      <alignment vertical="center"/>
    </xf>
    <xf numFmtId="38" fontId="21" fillId="0" borderId="34" xfId="3" applyNumberFormat="1" applyFont="1" applyFill="1" applyBorder="1" applyAlignment="1">
      <alignment vertical="center"/>
    </xf>
    <xf numFmtId="3" fontId="32" fillId="0" borderId="33" xfId="0" applyNumberFormat="1" applyFont="1" applyFill="1" applyBorder="1" applyAlignment="1">
      <alignment vertical="center"/>
    </xf>
    <xf numFmtId="3" fontId="32" fillId="0" borderId="36" xfId="0" applyNumberFormat="1" applyFont="1" applyFill="1" applyBorder="1" applyAlignment="1">
      <alignment vertical="center"/>
    </xf>
    <xf numFmtId="38" fontId="21" fillId="0" borderId="38" xfId="3" applyNumberFormat="1" applyFont="1" applyFill="1" applyBorder="1" applyAlignment="1">
      <alignment vertical="center"/>
    </xf>
    <xf numFmtId="0" fontId="21" fillId="0" borderId="30" xfId="3" applyFont="1" applyFill="1" applyBorder="1" applyAlignment="1">
      <alignment vertical="center"/>
    </xf>
    <xf numFmtId="9" fontId="21" fillId="0" borderId="13" xfId="1" applyFont="1" applyFill="1" applyBorder="1" applyAlignment="1">
      <alignment horizontal="center" vertical="center"/>
    </xf>
    <xf numFmtId="9" fontId="19" fillId="0" borderId="0" xfId="1" applyFont="1" applyFill="1" applyAlignment="1">
      <alignment horizontal="center" vertical="center"/>
    </xf>
    <xf numFmtId="178" fontId="22" fillId="0" borderId="3" xfId="3" applyNumberFormat="1" applyFont="1" applyFill="1" applyBorder="1" applyAlignment="1">
      <alignment horizontal="center" vertical="center" wrapText="1"/>
    </xf>
    <xf numFmtId="0" fontId="23" fillId="0" borderId="0" xfId="3" applyFont="1" applyFill="1" applyAlignment="1">
      <alignment vertical="center"/>
    </xf>
    <xf numFmtId="38" fontId="31" fillId="0" borderId="1" xfId="3" applyNumberFormat="1" applyFont="1" applyFill="1" applyBorder="1" applyAlignment="1">
      <alignment vertical="center"/>
    </xf>
    <xf numFmtId="9" fontId="31" fillId="0" borderId="1" xfId="1" applyFont="1" applyFill="1" applyBorder="1" applyAlignment="1">
      <alignment horizontal="center" vertical="center"/>
    </xf>
    <xf numFmtId="0" fontId="23" fillId="0" borderId="32" xfId="3" applyFont="1" applyFill="1" applyBorder="1" applyAlignment="1">
      <alignment horizontal="center" vertical="center" wrapText="1"/>
    </xf>
    <xf numFmtId="176" fontId="21" fillId="0" borderId="14" xfId="3" applyNumberFormat="1" applyFont="1" applyFill="1" applyBorder="1" applyAlignment="1">
      <alignment horizontal="center" vertical="center"/>
    </xf>
    <xf numFmtId="0" fontId="21" fillId="0" borderId="28" xfId="3" applyFont="1" applyFill="1" applyBorder="1" applyAlignment="1">
      <alignment horizontal="center" vertical="center" wrapText="1"/>
    </xf>
    <xf numFmtId="9" fontId="21" fillId="0" borderId="11" xfId="3" applyNumberFormat="1" applyFont="1" applyFill="1" applyBorder="1" applyAlignment="1">
      <alignment horizontal="center" vertical="center"/>
    </xf>
    <xf numFmtId="0" fontId="27" fillId="0" borderId="41" xfId="3" applyFont="1" applyFill="1" applyBorder="1" applyAlignment="1">
      <alignment vertical="center"/>
    </xf>
    <xf numFmtId="0" fontId="28" fillId="0" borderId="52" xfId="3" applyFont="1" applyFill="1" applyBorder="1" applyAlignment="1">
      <alignment vertical="center"/>
    </xf>
    <xf numFmtId="176" fontId="28" fillId="0" borderId="52" xfId="3" applyNumberFormat="1" applyFont="1" applyFill="1" applyBorder="1" applyAlignment="1">
      <alignment vertical="center"/>
    </xf>
    <xf numFmtId="176" fontId="27" fillId="0" borderId="52" xfId="3" applyNumberFormat="1" applyFont="1" applyFill="1" applyBorder="1" applyAlignment="1">
      <alignment vertical="center"/>
    </xf>
    <xf numFmtId="177" fontId="21" fillId="0" borderId="0" xfId="3" applyNumberFormat="1" applyFont="1" applyFill="1" applyAlignment="1">
      <alignment vertical="center"/>
    </xf>
    <xf numFmtId="42" fontId="21" fillId="0" borderId="14" xfId="3" applyNumberFormat="1" applyFont="1" applyFill="1" applyBorder="1" applyAlignment="1">
      <alignment horizontal="center" vertical="center"/>
    </xf>
    <xf numFmtId="180" fontId="21" fillId="0" borderId="14" xfId="2" applyNumberFormat="1" applyFont="1" applyFill="1" applyBorder="1" applyAlignment="1">
      <alignment horizontal="center" vertical="center"/>
    </xf>
    <xf numFmtId="178" fontId="26" fillId="0" borderId="1" xfId="3" applyNumberFormat="1" applyFont="1" applyFill="1" applyBorder="1" applyAlignment="1">
      <alignment vertical="center"/>
    </xf>
    <xf numFmtId="177" fontId="26" fillId="0" borderId="1" xfId="3" applyNumberFormat="1" applyFont="1" applyFill="1" applyBorder="1" applyAlignment="1">
      <alignment vertical="center"/>
    </xf>
    <xf numFmtId="9" fontId="26" fillId="0" borderId="1" xfId="3" applyNumberFormat="1" applyFont="1" applyFill="1" applyBorder="1" applyAlignment="1">
      <alignment horizontal="center" vertical="center"/>
    </xf>
    <xf numFmtId="178" fontId="38" fillId="0" borderId="20" xfId="3" applyNumberFormat="1" applyFont="1" applyFill="1" applyBorder="1" applyAlignment="1">
      <alignment vertical="center"/>
    </xf>
    <xf numFmtId="177" fontId="38" fillId="0" borderId="20" xfId="3" applyNumberFormat="1" applyFont="1" applyFill="1" applyBorder="1" applyAlignment="1">
      <alignment vertical="center"/>
    </xf>
    <xf numFmtId="9" fontId="38" fillId="0" borderId="20" xfId="1" applyFont="1" applyFill="1" applyBorder="1" applyAlignment="1">
      <alignment horizontal="center" vertical="center"/>
    </xf>
    <xf numFmtId="176" fontId="21" fillId="0" borderId="14" xfId="3" applyNumberFormat="1" applyFont="1" applyFill="1" applyBorder="1" applyAlignment="1">
      <alignment vertical="center"/>
    </xf>
    <xf numFmtId="178" fontId="26" fillId="0" borderId="11" xfId="3" applyNumberFormat="1" applyFont="1" applyFill="1" applyBorder="1" applyAlignment="1">
      <alignment vertical="center"/>
    </xf>
    <xf numFmtId="178" fontId="31" fillId="0" borderId="11" xfId="3" applyNumberFormat="1" applyFont="1" applyFill="1" applyBorder="1" applyAlignment="1">
      <alignment vertical="center"/>
    </xf>
    <xf numFmtId="177" fontId="26" fillId="0" borderId="11" xfId="3" applyNumberFormat="1" applyFont="1" applyFill="1" applyBorder="1" applyAlignment="1">
      <alignment vertical="center"/>
    </xf>
    <xf numFmtId="9" fontId="26" fillId="0" borderId="11" xfId="3" applyNumberFormat="1" applyFont="1" applyFill="1" applyBorder="1" applyAlignment="1">
      <alignment horizontal="center" vertical="center"/>
    </xf>
    <xf numFmtId="0" fontId="24" fillId="0" borderId="36" xfId="3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right" vertical="center"/>
    </xf>
    <xf numFmtId="176" fontId="39" fillId="0" borderId="52" xfId="3" applyNumberFormat="1" applyFont="1" applyFill="1" applyBorder="1" applyAlignment="1">
      <alignment vertical="center"/>
    </xf>
    <xf numFmtId="178" fontId="31" fillId="0" borderId="1" xfId="3" applyNumberFormat="1" applyFont="1" applyFill="1" applyBorder="1" applyAlignment="1">
      <alignment vertical="center"/>
    </xf>
    <xf numFmtId="41" fontId="21" fillId="0" borderId="30" xfId="2" applyFont="1" applyFill="1" applyBorder="1" applyAlignment="1">
      <alignment vertical="center"/>
    </xf>
    <xf numFmtId="176" fontId="21" fillId="0" borderId="30" xfId="3" applyNumberFormat="1" applyFont="1" applyFill="1" applyBorder="1" applyAlignment="1">
      <alignment horizontal="right" vertical="center"/>
    </xf>
    <xf numFmtId="0" fontId="21" fillId="0" borderId="29" xfId="3" applyFont="1" applyFill="1" applyBorder="1" applyAlignment="1">
      <alignment vertical="center"/>
    </xf>
    <xf numFmtId="9" fontId="21" fillId="0" borderId="54" xfId="1" applyFont="1" applyFill="1" applyBorder="1" applyAlignment="1">
      <alignment vertical="center"/>
    </xf>
    <xf numFmtId="177" fontId="21" fillId="0" borderId="30" xfId="3" applyNumberFormat="1" applyFont="1" applyFill="1" applyBorder="1" applyAlignment="1">
      <alignment vertical="center"/>
    </xf>
    <xf numFmtId="178" fontId="40" fillId="0" borderId="20" xfId="3" applyNumberFormat="1" applyFont="1" applyFill="1" applyBorder="1" applyAlignment="1">
      <alignment vertical="center"/>
    </xf>
    <xf numFmtId="177" fontId="40" fillId="0" borderId="20" xfId="3" applyNumberFormat="1" applyFont="1" applyFill="1" applyBorder="1" applyAlignment="1">
      <alignment vertical="center"/>
    </xf>
    <xf numFmtId="9" fontId="40" fillId="0" borderId="20" xfId="1" applyFont="1" applyFill="1" applyBorder="1" applyAlignment="1">
      <alignment horizontal="center" vertical="center"/>
    </xf>
    <xf numFmtId="0" fontId="41" fillId="0" borderId="41" xfId="3" applyFont="1" applyFill="1" applyBorder="1" applyAlignment="1">
      <alignment vertical="center"/>
    </xf>
    <xf numFmtId="176" fontId="41" fillId="0" borderId="52" xfId="3" applyNumberFormat="1" applyFont="1" applyFill="1" applyBorder="1" applyAlignment="1">
      <alignment vertical="center"/>
    </xf>
    <xf numFmtId="0" fontId="41" fillId="0" borderId="52" xfId="3" applyFont="1" applyFill="1" applyBorder="1" applyAlignment="1">
      <alignment horizontal="center" vertical="center"/>
    </xf>
    <xf numFmtId="0" fontId="41" fillId="0" borderId="52" xfId="3" applyFont="1" applyFill="1" applyBorder="1" applyAlignment="1">
      <alignment vertical="center"/>
    </xf>
    <xf numFmtId="0" fontId="41" fillId="0" borderId="0" xfId="3" applyFont="1" applyFill="1" applyAlignment="1">
      <alignment vertical="center"/>
    </xf>
    <xf numFmtId="176" fontId="41" fillId="0" borderId="0" xfId="3" applyNumberFormat="1" applyFont="1" applyFill="1" applyAlignment="1">
      <alignment vertical="center"/>
    </xf>
    <xf numFmtId="176" fontId="41" fillId="0" borderId="0" xfId="3" applyNumberFormat="1" applyFont="1" applyFill="1" applyAlignment="1">
      <alignment horizontal="right" vertical="center"/>
    </xf>
    <xf numFmtId="176" fontId="41" fillId="0" borderId="52" xfId="3" applyNumberFormat="1" applyFont="1" applyFill="1" applyBorder="1" applyAlignment="1">
      <alignment horizontal="right" vertical="center"/>
    </xf>
    <xf numFmtId="177" fontId="31" fillId="0" borderId="27" xfId="3" applyNumberFormat="1" applyFont="1" applyFill="1" applyBorder="1" applyAlignment="1">
      <alignment vertical="center"/>
    </xf>
    <xf numFmtId="9" fontId="31" fillId="0" borderId="27" xfId="1" applyFont="1" applyFill="1" applyBorder="1" applyAlignment="1">
      <alignment horizontal="center" vertical="center"/>
    </xf>
    <xf numFmtId="177" fontId="31" fillId="0" borderId="1" xfId="3" applyNumberFormat="1" applyFont="1" applyFill="1" applyBorder="1" applyAlignment="1">
      <alignment vertical="center"/>
    </xf>
    <xf numFmtId="176" fontId="31" fillId="0" borderId="0" xfId="3" applyNumberFormat="1" applyFont="1" applyFill="1" applyAlignment="1">
      <alignment vertical="center"/>
    </xf>
    <xf numFmtId="9" fontId="21" fillId="0" borderId="33" xfId="1" applyFont="1" applyFill="1" applyBorder="1" applyAlignment="1">
      <alignment horizontal="center" vertical="center"/>
    </xf>
    <xf numFmtId="0" fontId="31" fillId="0" borderId="0" xfId="3" applyFont="1" applyFill="1" applyAlignment="1">
      <alignment vertical="center"/>
    </xf>
    <xf numFmtId="176" fontId="31" fillId="0" borderId="0" xfId="3" applyNumberFormat="1" applyFont="1" applyFill="1" applyAlignment="1">
      <alignment horizontal="right" vertical="center"/>
    </xf>
    <xf numFmtId="0" fontId="31" fillId="0" borderId="33" xfId="3" applyFont="1" applyFill="1" applyBorder="1" applyAlignment="1">
      <alignment vertical="center"/>
    </xf>
    <xf numFmtId="0" fontId="40" fillId="0" borderId="0" xfId="3" applyFont="1" applyFill="1" applyAlignment="1">
      <alignment horizontal="center" vertical="center"/>
    </xf>
    <xf numFmtId="0" fontId="33" fillId="0" borderId="33" xfId="3" applyFont="1" applyFill="1" applyBorder="1" applyAlignment="1">
      <alignment vertical="center"/>
    </xf>
    <xf numFmtId="0" fontId="33" fillId="0" borderId="36" xfId="3" applyFont="1" applyFill="1" applyBorder="1" applyAlignment="1">
      <alignment vertical="center"/>
    </xf>
    <xf numFmtId="0" fontId="33" fillId="0" borderId="41" xfId="3" applyFont="1" applyFill="1" applyBorder="1" applyAlignment="1">
      <alignment vertical="center"/>
    </xf>
    <xf numFmtId="0" fontId="33" fillId="0" borderId="34" xfId="3" applyFont="1" applyFill="1" applyBorder="1" applyAlignment="1">
      <alignment vertical="center"/>
    </xf>
    <xf numFmtId="0" fontId="42" fillId="0" borderId="14" xfId="3" applyFont="1" applyFill="1" applyBorder="1" applyAlignment="1">
      <alignment vertical="center"/>
    </xf>
    <xf numFmtId="176" fontId="33" fillId="0" borderId="30" xfId="3" applyNumberFormat="1" applyFont="1" applyFill="1" applyBorder="1" applyAlignment="1">
      <alignment vertical="center"/>
    </xf>
    <xf numFmtId="176" fontId="21" fillId="0" borderId="0" xfId="3" applyNumberFormat="1" applyFont="1" applyFill="1" applyAlignment="1">
      <alignment vertical="center"/>
    </xf>
    <xf numFmtId="0" fontId="21" fillId="0" borderId="0" xfId="3" applyFont="1" applyFill="1" applyAlignment="1">
      <alignment vertical="center"/>
    </xf>
    <xf numFmtId="41" fontId="33" fillId="0" borderId="0" xfId="2" applyFont="1" applyFill="1" applyAlignment="1">
      <alignment vertical="center"/>
    </xf>
    <xf numFmtId="0" fontId="42" fillId="0" borderId="41" xfId="3" applyFont="1" applyFill="1" applyBorder="1" applyAlignment="1">
      <alignment vertical="center"/>
    </xf>
    <xf numFmtId="0" fontId="42" fillId="0" borderId="30" xfId="3" applyFont="1" applyFill="1" applyBorder="1" applyAlignment="1">
      <alignment vertical="center"/>
    </xf>
    <xf numFmtId="176" fontId="42" fillId="0" borderId="30" xfId="3" applyNumberFormat="1" applyFont="1" applyFill="1" applyBorder="1" applyAlignment="1">
      <alignment vertical="center"/>
    </xf>
    <xf numFmtId="176" fontId="42" fillId="0" borderId="52" xfId="3" applyNumberFormat="1" applyFont="1" applyFill="1" applyBorder="1" applyAlignment="1">
      <alignment horizontal="right" vertical="center"/>
    </xf>
    <xf numFmtId="0" fontId="33" fillId="0" borderId="30" xfId="3" applyFont="1" applyFill="1" applyBorder="1" applyAlignment="1">
      <alignment vertical="center"/>
    </xf>
    <xf numFmtId="41" fontId="39" fillId="0" borderId="27" xfId="0" applyNumberFormat="1" applyFont="1" applyFill="1" applyBorder="1" applyAlignment="1">
      <alignment vertical="center"/>
    </xf>
    <xf numFmtId="38" fontId="39" fillId="0" borderId="27" xfId="3" applyNumberFormat="1" applyFont="1" applyFill="1" applyBorder="1" applyAlignment="1">
      <alignment vertical="center"/>
    </xf>
    <xf numFmtId="9" fontId="39" fillId="0" borderId="20" xfId="1" applyFont="1" applyFill="1" applyBorder="1" applyAlignment="1">
      <alignment horizontal="center" vertical="center"/>
    </xf>
    <xf numFmtId="0" fontId="39" fillId="0" borderId="0" xfId="3" applyFont="1" applyFill="1" applyAlignment="1">
      <alignment vertical="center"/>
    </xf>
    <xf numFmtId="176" fontId="39" fillId="0" borderId="0" xfId="3" applyNumberFormat="1" applyFont="1" applyFill="1" applyAlignment="1">
      <alignment vertical="center"/>
    </xf>
    <xf numFmtId="0" fontId="44" fillId="0" borderId="20" xfId="3" applyFont="1" applyFill="1" applyBorder="1" applyAlignment="1">
      <alignment horizontal="center" vertical="center" wrapText="1"/>
    </xf>
    <xf numFmtId="176" fontId="44" fillId="0" borderId="20" xfId="0" applyNumberFormat="1" applyFont="1" applyFill="1" applyBorder="1" applyAlignment="1">
      <alignment vertical="center"/>
    </xf>
    <xf numFmtId="38" fontId="44" fillId="0" borderId="20" xfId="3" applyNumberFormat="1" applyFont="1" applyFill="1" applyBorder="1" applyAlignment="1">
      <alignment vertical="center"/>
    </xf>
    <xf numFmtId="9" fontId="44" fillId="0" borderId="20" xfId="1" applyFont="1" applyFill="1" applyBorder="1" applyAlignment="1">
      <alignment horizontal="center" vertical="center"/>
    </xf>
    <xf numFmtId="0" fontId="45" fillId="0" borderId="52" xfId="3" applyFont="1" applyFill="1" applyBorder="1" applyAlignment="1">
      <alignment vertical="center"/>
    </xf>
    <xf numFmtId="176" fontId="45" fillId="0" borderId="52" xfId="3" applyNumberFormat="1" applyFont="1" applyFill="1" applyBorder="1" applyAlignment="1">
      <alignment vertical="center"/>
    </xf>
    <xf numFmtId="176" fontId="31" fillId="0" borderId="0" xfId="3" applyNumberFormat="1" applyFont="1" applyFill="1" applyAlignment="1">
      <alignment horizontal="center" vertical="center"/>
    </xf>
    <xf numFmtId="180" fontId="31" fillId="0" borderId="0" xfId="2" applyNumberFormat="1" applyFont="1" applyFill="1" applyAlignment="1">
      <alignment horizontal="center" vertical="center"/>
    </xf>
    <xf numFmtId="0" fontId="31" fillId="0" borderId="0" xfId="3" applyFont="1" applyFill="1" applyAlignment="1">
      <alignment horizontal="center" vertical="center"/>
    </xf>
    <xf numFmtId="0" fontId="31" fillId="0" borderId="36" xfId="3" applyFont="1" applyFill="1" applyBorder="1" applyAlignment="1">
      <alignment vertical="center"/>
    </xf>
    <xf numFmtId="176" fontId="31" fillId="0" borderId="14" xfId="3" applyNumberFormat="1" applyFont="1" applyFill="1" applyBorder="1" applyAlignment="1">
      <alignment horizontal="right" vertical="center"/>
    </xf>
    <xf numFmtId="0" fontId="21" fillId="0" borderId="14" xfId="3" applyFont="1" applyFill="1" applyBorder="1" applyAlignment="1">
      <alignment vertical="center"/>
    </xf>
    <xf numFmtId="179" fontId="31" fillId="0" borderId="0" xfId="1" applyNumberFormat="1" applyFont="1" applyFill="1" applyAlignment="1">
      <alignment horizontal="right" vertical="center"/>
    </xf>
    <xf numFmtId="188" fontId="31" fillId="0" borderId="0" xfId="1" applyNumberFormat="1" applyFont="1" applyFill="1" applyAlignment="1">
      <alignment horizontal="center" vertical="center"/>
    </xf>
    <xf numFmtId="41" fontId="31" fillId="0" borderId="0" xfId="2" applyFont="1" applyFill="1" applyAlignment="1">
      <alignment vertical="center"/>
    </xf>
    <xf numFmtId="177" fontId="31" fillId="0" borderId="14" xfId="3" applyNumberFormat="1" applyFont="1" applyFill="1" applyBorder="1" applyAlignment="1">
      <alignment vertical="center"/>
    </xf>
    <xf numFmtId="41" fontId="31" fillId="0" borderId="14" xfId="2" applyFont="1" applyFill="1" applyBorder="1" applyAlignment="1">
      <alignment vertical="center"/>
    </xf>
    <xf numFmtId="176" fontId="31" fillId="0" borderId="14" xfId="3" applyNumberFormat="1" applyFont="1" applyFill="1" applyBorder="1" applyAlignment="1">
      <alignment horizontal="center" vertical="center"/>
    </xf>
    <xf numFmtId="9" fontId="31" fillId="0" borderId="14" xfId="1" applyFont="1" applyFill="1" applyBorder="1" applyAlignment="1">
      <alignment horizontal="left" vertical="center"/>
    </xf>
    <xf numFmtId="176" fontId="40" fillId="0" borderId="0" xfId="3" applyNumberFormat="1" applyFont="1" applyFill="1" applyAlignment="1">
      <alignment vertical="center"/>
    </xf>
    <xf numFmtId="42" fontId="33" fillId="0" borderId="0" xfId="3" applyNumberFormat="1" applyFont="1" applyFill="1" applyAlignment="1">
      <alignment horizontal="center" vertical="center"/>
    </xf>
    <xf numFmtId="0" fontId="33" fillId="0" borderId="0" xfId="0" applyFont="1" applyFill="1" applyAlignment="1">
      <alignment vertical="center"/>
    </xf>
    <xf numFmtId="178" fontId="33" fillId="0" borderId="0" xfId="3" applyNumberFormat="1" applyFont="1" applyFill="1" applyAlignment="1">
      <alignment horizontal="center" vertical="center"/>
    </xf>
    <xf numFmtId="180" fontId="33" fillId="0" borderId="0" xfId="2" applyNumberFormat="1" applyFont="1" applyFill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0" fontId="33" fillId="0" borderId="0" xfId="3" applyFont="1" applyFill="1" applyAlignment="1">
      <alignment vertical="center" wrapText="1"/>
    </xf>
    <xf numFmtId="0" fontId="33" fillId="0" borderId="0" xfId="0" applyFont="1" applyFill="1" applyAlignment="1">
      <alignment horizontal="right" vertical="center"/>
    </xf>
    <xf numFmtId="0" fontId="33" fillId="0" borderId="14" xfId="3" applyFont="1" applyFill="1" applyBorder="1" applyAlignment="1">
      <alignment horizontal="center" vertical="center"/>
    </xf>
    <xf numFmtId="0" fontId="42" fillId="0" borderId="0" xfId="3" applyFont="1" applyFill="1" applyAlignment="1">
      <alignment vertical="center"/>
    </xf>
    <xf numFmtId="0" fontId="33" fillId="0" borderId="0" xfId="0" applyFont="1" applyFill="1">
      <alignment vertical="center"/>
    </xf>
    <xf numFmtId="176" fontId="33" fillId="0" borderId="14" xfId="3" applyNumberFormat="1" applyFont="1" applyFill="1" applyBorder="1" applyAlignment="1">
      <alignment horizontal="right" vertical="center"/>
    </xf>
    <xf numFmtId="0" fontId="33" fillId="0" borderId="13" xfId="3" applyFont="1" applyFill="1" applyBorder="1" applyAlignment="1">
      <alignment vertical="center"/>
    </xf>
    <xf numFmtId="176" fontId="33" fillId="0" borderId="13" xfId="3" applyNumberFormat="1" applyFont="1" applyFill="1" applyBorder="1" applyAlignment="1">
      <alignment vertical="center"/>
    </xf>
    <xf numFmtId="0" fontId="40" fillId="0" borderId="0" xfId="3" applyFont="1" applyFill="1" applyAlignment="1">
      <alignment vertical="center"/>
    </xf>
    <xf numFmtId="0" fontId="33" fillId="0" borderId="14" xfId="0" applyFont="1" applyFill="1" applyBorder="1">
      <alignment vertical="center"/>
    </xf>
    <xf numFmtId="0" fontId="33" fillId="0" borderId="30" xfId="3" applyFont="1" applyFill="1" applyBorder="1" applyAlignment="1">
      <alignment vertical="center" wrapText="1"/>
    </xf>
    <xf numFmtId="176" fontId="33" fillId="0" borderId="52" xfId="3" applyNumberFormat="1" applyFont="1" applyFill="1" applyBorder="1" applyAlignment="1">
      <alignment vertical="center"/>
    </xf>
    <xf numFmtId="176" fontId="33" fillId="0" borderId="52" xfId="3" applyNumberFormat="1" applyFont="1" applyFill="1" applyBorder="1" applyAlignment="1">
      <alignment horizontal="right" vertical="center"/>
    </xf>
    <xf numFmtId="3" fontId="21" fillId="0" borderId="34" xfId="0" applyNumberFormat="1" applyFont="1" applyFill="1" applyBorder="1" applyAlignment="1">
      <alignment vertical="center"/>
    </xf>
    <xf numFmtId="178" fontId="38" fillId="0" borderId="20" xfId="3" applyNumberFormat="1" applyFont="1" applyFill="1" applyBorder="1" applyAlignment="1">
      <alignment horizontal="center" vertical="center"/>
    </xf>
    <xf numFmtId="0" fontId="23" fillId="0" borderId="13" xfId="3" applyFont="1" applyFill="1" applyBorder="1" applyAlignment="1">
      <alignment vertical="center"/>
    </xf>
    <xf numFmtId="0" fontId="23" fillId="0" borderId="38" xfId="3" applyFont="1" applyFill="1" applyBorder="1" applyAlignment="1">
      <alignment vertical="center"/>
    </xf>
    <xf numFmtId="176" fontId="23" fillId="0" borderId="13" xfId="3" applyNumberFormat="1" applyFont="1" applyFill="1" applyBorder="1" applyAlignment="1">
      <alignment vertical="center"/>
    </xf>
    <xf numFmtId="42" fontId="51" fillId="0" borderId="0" xfId="3" applyNumberFormat="1" applyFont="1" applyFill="1" applyAlignment="1">
      <alignment horizontal="center" vertical="center"/>
    </xf>
    <xf numFmtId="186" fontId="21" fillId="0" borderId="0" xfId="1" applyNumberFormat="1" applyFont="1" applyFill="1" applyAlignment="1">
      <alignment horizontal="center" vertical="center"/>
    </xf>
    <xf numFmtId="9" fontId="21" fillId="0" borderId="14" xfId="1" applyFont="1" applyFill="1" applyBorder="1" applyAlignment="1">
      <alignment horizontal="center" vertical="center"/>
    </xf>
    <xf numFmtId="177" fontId="21" fillId="0" borderId="14" xfId="3" applyNumberFormat="1" applyFont="1" applyFill="1" applyBorder="1" applyAlignment="1">
      <alignment vertical="center"/>
    </xf>
    <xf numFmtId="0" fontId="21" fillId="0" borderId="10" xfId="3" applyFont="1" applyFill="1" applyBorder="1" applyAlignment="1">
      <alignment vertical="center"/>
    </xf>
    <xf numFmtId="41" fontId="21" fillId="0" borderId="14" xfId="2" applyFont="1" applyFill="1" applyBorder="1" applyAlignment="1">
      <alignment vertical="center"/>
    </xf>
    <xf numFmtId="190" fontId="21" fillId="0" borderId="0" xfId="1" applyNumberFormat="1" applyFont="1" applyFill="1" applyAlignment="1">
      <alignment horizontal="center" vertical="center"/>
    </xf>
    <xf numFmtId="188" fontId="21" fillId="0" borderId="0" xfId="1" applyNumberFormat="1" applyFont="1" applyFill="1" applyAlignment="1">
      <alignment horizontal="center" vertical="center"/>
    </xf>
    <xf numFmtId="9" fontId="21" fillId="0" borderId="0" xfId="1" applyFont="1" applyFill="1" applyAlignment="1">
      <alignment horizontal="left" vertical="center"/>
    </xf>
    <xf numFmtId="9" fontId="21" fillId="0" borderId="52" xfId="1" applyFont="1" applyFill="1" applyBorder="1" applyAlignment="1">
      <alignment vertical="center"/>
    </xf>
    <xf numFmtId="9" fontId="31" fillId="0" borderId="0" xfId="1" applyFont="1" applyFill="1" applyAlignment="1">
      <alignment horizontal="left" vertical="center"/>
    </xf>
    <xf numFmtId="9" fontId="31" fillId="0" borderId="0" xfId="1" applyFont="1" applyFill="1" applyAlignment="1">
      <alignment horizontal="right" vertical="center"/>
    </xf>
    <xf numFmtId="177" fontId="31" fillId="0" borderId="0" xfId="3" applyNumberFormat="1" applyFont="1" applyFill="1" applyAlignment="1">
      <alignment vertical="center"/>
    </xf>
    <xf numFmtId="9" fontId="31" fillId="0" borderId="14" xfId="1" applyFont="1" applyFill="1" applyBorder="1" applyAlignment="1">
      <alignment vertical="center"/>
    </xf>
    <xf numFmtId="9" fontId="31" fillId="0" borderId="52" xfId="1" applyFont="1" applyFill="1" applyBorder="1" applyAlignment="1">
      <alignment vertical="center"/>
    </xf>
    <xf numFmtId="176" fontId="31" fillId="0" borderId="30" xfId="3" applyNumberFormat="1" applyFont="1" applyFill="1" applyBorder="1" applyAlignment="1">
      <alignment horizontal="center" vertical="center"/>
    </xf>
    <xf numFmtId="41" fontId="31" fillId="0" borderId="30" xfId="2" applyFont="1" applyFill="1" applyBorder="1" applyAlignment="1">
      <alignment vertical="center"/>
    </xf>
    <xf numFmtId="177" fontId="31" fillId="0" borderId="30" xfId="3" applyNumberFormat="1" applyFont="1" applyFill="1" applyBorder="1" applyAlignment="1">
      <alignment vertical="center"/>
    </xf>
    <xf numFmtId="176" fontId="31" fillId="0" borderId="30" xfId="3" applyNumberFormat="1" applyFont="1" applyFill="1" applyBorder="1" applyAlignment="1">
      <alignment horizontal="right" vertical="center"/>
    </xf>
    <xf numFmtId="0" fontId="31" fillId="0" borderId="41" xfId="3" applyFont="1" applyFill="1" applyBorder="1" applyAlignment="1">
      <alignment vertical="center"/>
    </xf>
    <xf numFmtId="178" fontId="33" fillId="0" borderId="27" xfId="3" applyNumberFormat="1" applyFont="1" applyFill="1" applyBorder="1" applyAlignment="1">
      <alignment vertical="center"/>
    </xf>
    <xf numFmtId="178" fontId="31" fillId="0" borderId="27" xfId="3" applyNumberFormat="1" applyFont="1" applyFill="1" applyBorder="1" applyAlignment="1">
      <alignment vertical="center"/>
    </xf>
    <xf numFmtId="178" fontId="33" fillId="0" borderId="0" xfId="3" applyNumberFormat="1" applyFont="1" applyFill="1" applyAlignment="1">
      <alignment vertical="center"/>
    </xf>
    <xf numFmtId="186" fontId="33" fillId="0" borderId="0" xfId="1" applyNumberFormat="1" applyFont="1" applyFill="1" applyAlignment="1">
      <alignment horizontal="center" vertical="center"/>
    </xf>
    <xf numFmtId="176" fontId="23" fillId="0" borderId="13" xfId="3" applyNumberFormat="1" applyFont="1" applyFill="1" applyBorder="1" applyAlignment="1">
      <alignment horizontal="right" vertical="center"/>
    </xf>
    <xf numFmtId="176" fontId="40" fillId="0" borderId="0" xfId="3" applyNumberFormat="1" applyFont="1" applyFill="1" applyAlignment="1">
      <alignment horizontal="center" vertical="center"/>
    </xf>
    <xf numFmtId="176" fontId="40" fillId="0" borderId="0" xfId="3" applyNumberFormat="1" applyFont="1" applyFill="1" applyAlignment="1">
      <alignment horizontal="right" vertical="center"/>
    </xf>
    <xf numFmtId="178" fontId="38" fillId="0" borderId="11" xfId="3" applyNumberFormat="1" applyFont="1" applyFill="1" applyBorder="1" applyAlignment="1">
      <alignment horizontal="center" vertical="center"/>
    </xf>
    <xf numFmtId="178" fontId="38" fillId="0" borderId="11" xfId="3" applyNumberFormat="1" applyFont="1" applyFill="1" applyBorder="1" applyAlignment="1">
      <alignment vertical="center"/>
    </xf>
    <xf numFmtId="177" fontId="38" fillId="0" borderId="11" xfId="3" applyNumberFormat="1" applyFont="1" applyFill="1" applyBorder="1" applyAlignment="1">
      <alignment vertical="center"/>
    </xf>
    <xf numFmtId="9" fontId="38" fillId="0" borderId="11" xfId="1" applyFont="1" applyFill="1" applyBorder="1" applyAlignment="1">
      <alignment horizontal="center" vertical="center"/>
    </xf>
    <xf numFmtId="178" fontId="31" fillId="0" borderId="1" xfId="3" applyNumberFormat="1" applyFont="1" applyFill="1" applyBorder="1" applyAlignment="1">
      <alignment horizontal="center" vertical="center"/>
    </xf>
    <xf numFmtId="178" fontId="31" fillId="0" borderId="27" xfId="3" applyNumberFormat="1" applyFont="1" applyFill="1" applyBorder="1" applyAlignment="1">
      <alignment horizontal="center" vertical="center"/>
    </xf>
    <xf numFmtId="0" fontId="33" fillId="0" borderId="0" xfId="3" applyFont="1" applyFill="1" applyAlignment="1">
      <alignment horizontal="center" vertical="center"/>
    </xf>
    <xf numFmtId="178" fontId="26" fillId="0" borderId="27" xfId="3" applyNumberFormat="1" applyFont="1" applyFill="1" applyBorder="1" applyAlignment="1">
      <alignment vertical="center"/>
    </xf>
    <xf numFmtId="177" fontId="26" fillId="0" borderId="27" xfId="3" applyNumberFormat="1" applyFont="1" applyFill="1" applyBorder="1" applyAlignment="1">
      <alignment vertical="center"/>
    </xf>
    <xf numFmtId="9" fontId="26" fillId="0" borderId="27" xfId="3" applyNumberFormat="1" applyFont="1" applyFill="1" applyBorder="1" applyAlignment="1">
      <alignment horizontal="center" vertical="center"/>
    </xf>
    <xf numFmtId="176" fontId="33" fillId="0" borderId="0" xfId="3" applyNumberFormat="1" applyFont="1" applyFill="1" applyAlignment="1">
      <alignment horizontal="left" vertical="center"/>
    </xf>
    <xf numFmtId="0" fontId="33" fillId="0" borderId="33" xfId="3" applyFont="1" applyFill="1" applyBorder="1" applyAlignment="1">
      <alignment horizontal="left" vertical="center"/>
    </xf>
    <xf numFmtId="181" fontId="33" fillId="0" borderId="0" xfId="1" applyNumberFormat="1" applyFont="1" applyFill="1" applyAlignment="1">
      <alignment vertical="center"/>
    </xf>
    <xf numFmtId="0" fontId="33" fillId="0" borderId="27" xfId="3" applyFont="1" applyFill="1" applyBorder="1" applyAlignment="1">
      <alignment horizontal="center" vertical="center" wrapText="1"/>
    </xf>
    <xf numFmtId="176" fontId="21" fillId="0" borderId="27" xfId="0" applyNumberFormat="1" applyFont="1" applyFill="1" applyBorder="1" applyAlignment="1">
      <alignment vertical="center"/>
    </xf>
    <xf numFmtId="176" fontId="33" fillId="0" borderId="30" xfId="3" applyNumberFormat="1" applyFont="1" applyFill="1" applyBorder="1" applyAlignment="1">
      <alignment horizontal="right" vertical="center"/>
    </xf>
    <xf numFmtId="177" fontId="33" fillId="0" borderId="27" xfId="3" applyNumberFormat="1" applyFont="1" applyFill="1" applyBorder="1" applyAlignment="1">
      <alignment vertical="center"/>
    </xf>
    <xf numFmtId="9" fontId="33" fillId="0" borderId="27" xfId="3" applyNumberFormat="1" applyFont="1" applyFill="1" applyBorder="1" applyAlignment="1">
      <alignment horizontal="center" vertical="center"/>
    </xf>
    <xf numFmtId="177" fontId="33" fillId="0" borderId="1" xfId="3" applyNumberFormat="1" applyFont="1" applyFill="1" applyBorder="1" applyAlignment="1">
      <alignment vertical="center"/>
    </xf>
    <xf numFmtId="9" fontId="33" fillId="0" borderId="1" xfId="3" applyNumberFormat="1" applyFont="1" applyFill="1" applyBorder="1" applyAlignment="1">
      <alignment horizontal="center" vertical="center"/>
    </xf>
    <xf numFmtId="0" fontId="33" fillId="0" borderId="7" xfId="3" applyFont="1" applyFill="1" applyBorder="1" applyAlignment="1">
      <alignment horizontal="center" vertical="center" wrapText="1"/>
    </xf>
    <xf numFmtId="178" fontId="33" fillId="0" borderId="7" xfId="3" applyNumberFormat="1" applyFont="1" applyFill="1" applyBorder="1" applyAlignment="1">
      <alignment vertical="center"/>
    </xf>
    <xf numFmtId="177" fontId="33" fillId="0" borderId="7" xfId="3" applyNumberFormat="1" applyFont="1" applyFill="1" applyBorder="1" applyAlignment="1">
      <alignment vertical="center"/>
    </xf>
    <xf numFmtId="9" fontId="33" fillId="0" borderId="7" xfId="3" applyNumberFormat="1" applyFont="1" applyFill="1" applyBorder="1" applyAlignment="1">
      <alignment horizontal="center" vertical="center"/>
    </xf>
    <xf numFmtId="0" fontId="42" fillId="0" borderId="38" xfId="3" applyFont="1" applyFill="1" applyBorder="1" applyAlignment="1">
      <alignment vertical="center"/>
    </xf>
    <xf numFmtId="0" fontId="42" fillId="0" borderId="13" xfId="3" applyFont="1" applyFill="1" applyBorder="1" applyAlignment="1">
      <alignment vertical="center"/>
    </xf>
    <xf numFmtId="9" fontId="33" fillId="0" borderId="0" xfId="1" applyFont="1" applyFill="1" applyAlignment="1">
      <alignment horizontal="center" vertical="center"/>
    </xf>
    <xf numFmtId="0" fontId="33" fillId="0" borderId="38" xfId="3" applyFont="1" applyFill="1" applyBorder="1" applyAlignment="1">
      <alignment vertical="center"/>
    </xf>
    <xf numFmtId="176" fontId="33" fillId="0" borderId="13" xfId="3" applyNumberFormat="1" applyFont="1" applyFill="1" applyBorder="1" applyAlignment="1">
      <alignment horizontal="center" vertical="center"/>
    </xf>
    <xf numFmtId="176" fontId="40" fillId="0" borderId="0" xfId="3" applyNumberFormat="1" applyFont="1" applyFill="1" applyAlignment="1">
      <alignment horizontal="left" vertical="center"/>
    </xf>
    <xf numFmtId="38" fontId="40" fillId="0" borderId="1" xfId="3" applyNumberFormat="1" applyFont="1" applyFill="1" applyBorder="1" applyAlignment="1">
      <alignment vertical="center"/>
    </xf>
    <xf numFmtId="178" fontId="33" fillId="0" borderId="0" xfId="3" applyNumberFormat="1" applyFont="1" applyFill="1" applyAlignment="1">
      <alignment horizontal="right" vertical="center"/>
    </xf>
    <xf numFmtId="38" fontId="31" fillId="0" borderId="27" xfId="3" applyNumberFormat="1" applyFont="1" applyFill="1" applyBorder="1" applyAlignment="1">
      <alignment vertical="center"/>
    </xf>
    <xf numFmtId="41" fontId="40" fillId="0" borderId="0" xfId="2" applyFont="1" applyFill="1" applyAlignment="1">
      <alignment vertical="center"/>
    </xf>
    <xf numFmtId="0" fontId="33" fillId="0" borderId="0" xfId="3" applyFont="1" applyFill="1" applyAlignment="1">
      <alignment horizontal="left" vertical="center"/>
    </xf>
    <xf numFmtId="176" fontId="33" fillId="0" borderId="0" xfId="3" applyNumberFormat="1" applyFont="1" applyFill="1" applyAlignment="1">
      <alignment vertical="center"/>
    </xf>
    <xf numFmtId="0" fontId="33" fillId="0" borderId="0" xfId="3" applyFont="1" applyFill="1" applyAlignment="1">
      <alignment vertical="center"/>
    </xf>
    <xf numFmtId="176" fontId="33" fillId="0" borderId="0" xfId="3" applyNumberFormat="1" applyFont="1" applyFill="1" applyAlignment="1">
      <alignment horizontal="center" vertical="center"/>
    </xf>
    <xf numFmtId="176" fontId="33" fillId="0" borderId="0" xfId="3" applyNumberFormat="1" applyFont="1" applyFill="1" applyAlignment="1">
      <alignment horizontal="right" vertical="center"/>
    </xf>
    <xf numFmtId="42" fontId="31" fillId="0" borderId="0" xfId="3" applyNumberFormat="1" applyFont="1" applyFill="1" applyAlignment="1">
      <alignment horizontal="center" vertical="center"/>
    </xf>
    <xf numFmtId="42" fontId="40" fillId="0" borderId="0" xfId="3" applyNumberFormat="1" applyFont="1" applyFill="1" applyAlignment="1">
      <alignment horizontal="center" vertical="center"/>
    </xf>
    <xf numFmtId="176" fontId="21" fillId="0" borderId="22" xfId="3" applyNumberFormat="1" applyFont="1" applyFill="1" applyBorder="1" applyAlignment="1">
      <alignment vertical="center"/>
    </xf>
    <xf numFmtId="176" fontId="24" fillId="0" borderId="54" xfId="3" applyNumberFormat="1" applyFont="1" applyFill="1" applyBorder="1" applyAlignment="1">
      <alignment vertical="center"/>
    </xf>
    <xf numFmtId="0" fontId="33" fillId="0" borderId="10" xfId="3" applyFont="1" applyFill="1" applyBorder="1" applyAlignment="1">
      <alignment vertical="center"/>
    </xf>
    <xf numFmtId="0" fontId="21" fillId="0" borderId="44" xfId="3" applyFont="1" applyFill="1" applyBorder="1" applyAlignment="1">
      <alignment vertical="center"/>
    </xf>
    <xf numFmtId="176" fontId="21" fillId="0" borderId="44" xfId="3" applyNumberFormat="1" applyFont="1" applyFill="1" applyBorder="1" applyAlignment="1">
      <alignment vertical="center"/>
    </xf>
    <xf numFmtId="38" fontId="40" fillId="0" borderId="27" xfId="3" applyNumberFormat="1" applyFont="1" applyFill="1" applyBorder="1" applyAlignment="1">
      <alignment vertical="center"/>
    </xf>
    <xf numFmtId="38" fontId="64" fillId="0" borderId="27" xfId="3" applyNumberFormat="1" applyFont="1" applyFill="1" applyBorder="1" applyAlignment="1">
      <alignment vertical="center"/>
    </xf>
    <xf numFmtId="38" fontId="40" fillId="0" borderId="33" xfId="3" applyNumberFormat="1" applyFont="1" applyFill="1" applyBorder="1" applyAlignment="1">
      <alignment horizontal="center" vertical="center"/>
    </xf>
    <xf numFmtId="38" fontId="64" fillId="0" borderId="33" xfId="3" applyNumberFormat="1" applyFont="1" applyFill="1" applyBorder="1" applyAlignment="1">
      <alignment horizontal="center" vertical="center"/>
    </xf>
    <xf numFmtId="38" fontId="64" fillId="0" borderId="0" xfId="3" applyNumberFormat="1" applyFont="1" applyFill="1" applyAlignment="1">
      <alignment horizontal="center" vertical="center"/>
    </xf>
    <xf numFmtId="0" fontId="40" fillId="0" borderId="27" xfId="3" applyFont="1" applyFill="1" applyBorder="1" applyAlignment="1">
      <alignment horizontal="center" vertical="center"/>
    </xf>
    <xf numFmtId="38" fontId="40" fillId="0" borderId="36" xfId="3" applyNumberFormat="1" applyFont="1" applyFill="1" applyBorder="1" applyAlignment="1">
      <alignment vertical="center"/>
    </xf>
    <xf numFmtId="9" fontId="33" fillId="0" borderId="0" xfId="1" applyFont="1" applyFill="1" applyAlignment="1">
      <alignment horizontal="left" vertical="center"/>
    </xf>
    <xf numFmtId="178" fontId="29" fillId="0" borderId="0" xfId="0" applyNumberFormat="1" applyFont="1" applyFill="1">
      <alignment vertical="center"/>
    </xf>
    <xf numFmtId="178" fontId="33" fillId="0" borderId="0" xfId="0" applyNumberFormat="1" applyFont="1" applyFill="1">
      <alignment vertical="center"/>
    </xf>
    <xf numFmtId="178" fontId="33" fillId="0" borderId="30" xfId="0" applyNumberFormat="1" applyFont="1" applyFill="1" applyBorder="1">
      <alignment vertical="center"/>
    </xf>
    <xf numFmtId="9" fontId="33" fillId="0" borderId="27" xfId="1" applyFont="1" applyFill="1" applyBorder="1" applyAlignment="1">
      <alignment horizontal="center" vertical="center"/>
    </xf>
    <xf numFmtId="41" fontId="48" fillId="0" borderId="11" xfId="8" applyFont="1" applyFill="1" applyBorder="1" applyAlignment="1">
      <alignment vertical="center"/>
    </xf>
    <xf numFmtId="41" fontId="50" fillId="0" borderId="11" xfId="8" applyFont="1" applyFill="1" applyBorder="1" applyAlignment="1">
      <alignment vertical="center"/>
    </xf>
    <xf numFmtId="41" fontId="0" fillId="0" borderId="20" xfId="8" applyFont="1" applyFill="1" applyBorder="1">
      <alignment vertical="center"/>
    </xf>
    <xf numFmtId="41" fontId="50" fillId="0" borderId="20" xfId="8" applyFont="1" applyFill="1" applyBorder="1">
      <alignment vertical="center"/>
    </xf>
    <xf numFmtId="9" fontId="33" fillId="0" borderId="1" xfId="1" applyFont="1" applyFill="1" applyBorder="1" applyAlignment="1">
      <alignment horizontal="center" vertical="center"/>
    </xf>
    <xf numFmtId="9" fontId="33" fillId="0" borderId="7" xfId="1" applyFont="1" applyFill="1" applyBorder="1" applyAlignment="1">
      <alignment horizontal="center" vertical="center"/>
    </xf>
    <xf numFmtId="176" fontId="42" fillId="0" borderId="0" xfId="3" applyNumberFormat="1" applyFont="1" applyFill="1" applyAlignment="1">
      <alignment vertical="center"/>
    </xf>
    <xf numFmtId="176" fontId="42" fillId="0" borderId="14" xfId="3" applyNumberFormat="1" applyFont="1" applyFill="1" applyBorder="1" applyAlignment="1">
      <alignment horizontal="right" vertical="center"/>
    </xf>
    <xf numFmtId="0" fontId="42" fillId="0" borderId="36" xfId="3" applyFont="1" applyFill="1" applyBorder="1" applyAlignment="1">
      <alignment vertical="center"/>
    </xf>
    <xf numFmtId="0" fontId="40" fillId="0" borderId="14" xfId="3" applyFont="1" applyFill="1" applyBorder="1" applyAlignment="1">
      <alignment vertical="center"/>
    </xf>
    <xf numFmtId="0" fontId="41" fillId="0" borderId="14" xfId="3" applyFont="1" applyFill="1" applyBorder="1" applyAlignment="1">
      <alignment vertical="center"/>
    </xf>
    <xf numFmtId="0" fontId="17" fillId="0" borderId="0" xfId="12" applyFont="1">
      <alignment vertical="center"/>
    </xf>
    <xf numFmtId="3" fontId="56" fillId="0" borderId="0" xfId="12" applyNumberFormat="1" applyFont="1" applyAlignment="1">
      <alignment horizontal="center" vertical="center" wrapText="1"/>
    </xf>
    <xf numFmtId="3" fontId="17" fillId="0" borderId="0" xfId="12" applyNumberFormat="1" applyFont="1">
      <alignment vertical="center"/>
    </xf>
    <xf numFmtId="41" fontId="33" fillId="0" borderId="0" xfId="2" applyFont="1" applyFill="1">
      <alignment vertical="center"/>
    </xf>
    <xf numFmtId="0" fontId="40" fillId="0" borderId="33" xfId="3" applyFont="1" applyFill="1" applyBorder="1" applyAlignment="1">
      <alignment horizontal="center" vertical="center" wrapText="1"/>
    </xf>
    <xf numFmtId="41" fontId="33" fillId="0" borderId="0" xfId="2" applyFont="1" applyFill="1" applyAlignment="1">
      <alignment horizontal="center" vertical="center"/>
    </xf>
    <xf numFmtId="41" fontId="21" fillId="0" borderId="0" xfId="2" applyFont="1" applyFill="1" applyAlignment="1">
      <alignment horizontal="center" vertical="center"/>
    </xf>
    <xf numFmtId="185" fontId="21" fillId="0" borderId="0" xfId="3" applyNumberFormat="1" applyFont="1" applyFill="1" applyAlignment="1">
      <alignment horizontal="center" vertical="center"/>
    </xf>
    <xf numFmtId="185" fontId="33" fillId="0" borderId="0" xfId="3" applyNumberFormat="1" applyFont="1" applyFill="1" applyAlignment="1">
      <alignment horizontal="center" vertical="center"/>
    </xf>
    <xf numFmtId="0" fontId="42" fillId="0" borderId="33" xfId="3" applyFont="1" applyFill="1" applyBorder="1" applyAlignment="1">
      <alignment vertical="center"/>
    </xf>
    <xf numFmtId="176" fontId="19" fillId="0" borderId="0" xfId="3" applyNumberFormat="1" applyFont="1" applyFill="1" applyAlignment="1">
      <alignment horizontal="center" vertical="center"/>
    </xf>
    <xf numFmtId="176" fontId="24" fillId="0" borderId="35" xfId="3" applyNumberFormat="1" applyFont="1" applyFill="1" applyBorder="1" applyAlignment="1">
      <alignment horizontal="center" vertical="center"/>
    </xf>
    <xf numFmtId="176" fontId="33" fillId="0" borderId="5" xfId="3" applyNumberFormat="1" applyFont="1" applyFill="1" applyBorder="1" applyAlignment="1">
      <alignment horizontal="center" vertical="center"/>
    </xf>
    <xf numFmtId="176" fontId="24" fillId="0" borderId="31" xfId="3" applyNumberFormat="1" applyFont="1" applyFill="1" applyBorder="1" applyAlignment="1">
      <alignment horizontal="center" vertical="center"/>
    </xf>
    <xf numFmtId="176" fontId="24" fillId="0" borderId="37" xfId="3" applyNumberFormat="1" applyFont="1" applyFill="1" applyBorder="1" applyAlignment="1">
      <alignment horizontal="center" vertical="center"/>
    </xf>
    <xf numFmtId="176" fontId="41" fillId="0" borderId="53" xfId="3" applyNumberFormat="1" applyFont="1" applyFill="1" applyBorder="1" applyAlignment="1">
      <alignment horizontal="center" vertical="center"/>
    </xf>
    <xf numFmtId="176" fontId="39" fillId="0" borderId="53" xfId="3" applyNumberFormat="1" applyFont="1" applyFill="1" applyBorder="1" applyAlignment="1">
      <alignment horizontal="center" vertical="center"/>
    </xf>
    <xf numFmtId="176" fontId="21" fillId="0" borderId="53" xfId="3" applyNumberFormat="1" applyFont="1" applyFill="1" applyBorder="1" applyAlignment="1">
      <alignment horizontal="center" vertical="center"/>
    </xf>
    <xf numFmtId="176" fontId="21" fillId="0" borderId="5" xfId="3" applyNumberFormat="1" applyFont="1" applyFill="1" applyBorder="1" applyAlignment="1">
      <alignment horizontal="center" vertical="center"/>
    </xf>
    <xf numFmtId="176" fontId="21" fillId="0" borderId="35" xfId="3" applyNumberFormat="1" applyFont="1" applyFill="1" applyBorder="1" applyAlignment="1">
      <alignment horizontal="center" vertical="center"/>
    </xf>
    <xf numFmtId="176" fontId="21" fillId="0" borderId="37" xfId="3" applyNumberFormat="1" applyFont="1" applyFill="1" applyBorder="1" applyAlignment="1">
      <alignment horizontal="center" vertical="center"/>
    </xf>
    <xf numFmtId="176" fontId="21" fillId="0" borderId="31" xfId="3" applyNumberFormat="1" applyFont="1" applyFill="1" applyBorder="1" applyAlignment="1">
      <alignment horizontal="center" vertical="center"/>
    </xf>
    <xf numFmtId="176" fontId="40" fillId="0" borderId="5" xfId="3" applyNumberFormat="1" applyFont="1" applyFill="1" applyBorder="1" applyAlignment="1">
      <alignment horizontal="center" vertical="center"/>
    </xf>
    <xf numFmtId="176" fontId="31" fillId="0" borderId="53" xfId="3" applyNumberFormat="1" applyFont="1" applyFill="1" applyBorder="1" applyAlignment="1">
      <alignment horizontal="center" vertical="center"/>
    </xf>
    <xf numFmtId="176" fontId="31" fillId="0" borderId="5" xfId="3" applyNumberFormat="1" applyFont="1" applyFill="1" applyBorder="1" applyAlignment="1">
      <alignment horizontal="center" vertical="center"/>
    </xf>
    <xf numFmtId="176" fontId="31" fillId="0" borderId="37" xfId="3" applyNumberFormat="1" applyFont="1" applyFill="1" applyBorder="1" applyAlignment="1">
      <alignment horizontal="center" vertical="center"/>
    </xf>
    <xf numFmtId="176" fontId="23" fillId="0" borderId="39" xfId="3" applyNumberFormat="1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center" vertical="center"/>
    </xf>
    <xf numFmtId="0" fontId="21" fillId="0" borderId="5" xfId="3" applyFont="1" applyFill="1" applyBorder="1" applyAlignment="1">
      <alignment horizontal="center" vertical="center"/>
    </xf>
    <xf numFmtId="176" fontId="42" fillId="0" borderId="39" xfId="3" applyNumberFormat="1" applyFont="1" applyFill="1" applyBorder="1" applyAlignment="1">
      <alignment horizontal="center" vertical="center"/>
    </xf>
    <xf numFmtId="176" fontId="23" fillId="0" borderId="37" xfId="3" applyNumberFormat="1" applyFont="1" applyFill="1" applyBorder="1" applyAlignment="1">
      <alignment horizontal="center" vertical="center"/>
    </xf>
    <xf numFmtId="176" fontId="21" fillId="0" borderId="45" xfId="3" applyNumberFormat="1" applyFont="1" applyFill="1" applyBorder="1" applyAlignment="1">
      <alignment horizontal="center" vertical="center"/>
    </xf>
    <xf numFmtId="176" fontId="33" fillId="0" borderId="37" xfId="3" applyNumberFormat="1" applyFont="1" applyFill="1" applyBorder="1" applyAlignment="1">
      <alignment horizontal="center" vertical="center"/>
    </xf>
    <xf numFmtId="176" fontId="42" fillId="0" borderId="5" xfId="3" applyNumberFormat="1" applyFont="1" applyFill="1" applyBorder="1" applyAlignment="1">
      <alignment horizontal="center" vertical="center"/>
    </xf>
    <xf numFmtId="176" fontId="33" fillId="0" borderId="31" xfId="3" applyNumberFormat="1" applyFont="1" applyFill="1" applyBorder="1" applyAlignment="1">
      <alignment horizontal="center" vertical="center"/>
    </xf>
    <xf numFmtId="0" fontId="40" fillId="0" borderId="53" xfId="3" applyFont="1" applyFill="1" applyBorder="1" applyAlignment="1">
      <alignment horizontal="center" vertical="center" wrapText="1"/>
    </xf>
    <xf numFmtId="176" fontId="33" fillId="0" borderId="53" xfId="3" applyNumberFormat="1" applyFont="1" applyFill="1" applyBorder="1" applyAlignment="1">
      <alignment horizontal="center" vertical="center"/>
    </xf>
    <xf numFmtId="176" fontId="33" fillId="0" borderId="39" xfId="3" applyNumberFormat="1" applyFont="1" applyFill="1" applyBorder="1" applyAlignment="1">
      <alignment horizontal="center" vertical="center"/>
    </xf>
    <xf numFmtId="176" fontId="24" fillId="0" borderId="54" xfId="3" applyNumberFormat="1" applyFont="1" applyFill="1" applyBorder="1" applyAlignment="1">
      <alignment horizontal="center" vertical="center"/>
    </xf>
    <xf numFmtId="176" fontId="24" fillId="0" borderId="30" xfId="3" applyNumberFormat="1" applyFont="1" applyFill="1" applyBorder="1" applyAlignment="1">
      <alignment horizontal="center" vertical="center"/>
    </xf>
    <xf numFmtId="176" fontId="24" fillId="0" borderId="14" xfId="3" applyNumberFormat="1" applyFont="1" applyFill="1" applyBorder="1" applyAlignment="1">
      <alignment horizontal="center" vertical="center"/>
    </xf>
    <xf numFmtId="176" fontId="41" fillId="0" borderId="52" xfId="3" applyNumberFormat="1" applyFont="1" applyFill="1" applyBorder="1" applyAlignment="1">
      <alignment horizontal="center" vertical="center"/>
    </xf>
    <xf numFmtId="176" fontId="27" fillId="0" borderId="52" xfId="3" applyNumberFormat="1" applyFont="1" applyFill="1" applyBorder="1" applyAlignment="1">
      <alignment horizontal="center" vertical="center"/>
    </xf>
    <xf numFmtId="176" fontId="23" fillId="0" borderId="13" xfId="3" applyNumberFormat="1" applyFont="1" applyFill="1" applyBorder="1" applyAlignment="1">
      <alignment horizontal="center" vertical="center"/>
    </xf>
    <xf numFmtId="0" fontId="23" fillId="0" borderId="0" xfId="3" applyFont="1" applyFill="1" applyAlignment="1">
      <alignment horizontal="center" vertical="center"/>
    </xf>
    <xf numFmtId="176" fontId="33" fillId="0" borderId="14" xfId="3" applyNumberFormat="1" applyFont="1" applyFill="1" applyBorder="1" applyAlignment="1">
      <alignment horizontal="center" vertical="center"/>
    </xf>
    <xf numFmtId="176" fontId="33" fillId="0" borderId="30" xfId="3" applyNumberFormat="1" applyFont="1" applyFill="1" applyBorder="1" applyAlignment="1">
      <alignment horizontal="center" vertical="center"/>
    </xf>
    <xf numFmtId="0" fontId="33" fillId="0" borderId="13" xfId="3" applyFont="1" applyFill="1" applyBorder="1" applyAlignment="1">
      <alignment horizontal="center" vertical="center"/>
    </xf>
    <xf numFmtId="180" fontId="21" fillId="0" borderId="30" xfId="2" applyNumberFormat="1" applyFont="1" applyFill="1" applyBorder="1" applyAlignment="1">
      <alignment horizontal="center" vertical="center"/>
    </xf>
    <xf numFmtId="180" fontId="31" fillId="0" borderId="30" xfId="2" applyNumberFormat="1" applyFont="1" applyFill="1" applyBorder="1" applyAlignment="1">
      <alignment horizontal="center" vertical="center"/>
    </xf>
    <xf numFmtId="180" fontId="31" fillId="0" borderId="14" xfId="2" applyNumberFormat="1" applyFont="1" applyFill="1" applyBorder="1" applyAlignment="1">
      <alignment horizontal="center" vertical="center"/>
    </xf>
    <xf numFmtId="41" fontId="21" fillId="0" borderId="30" xfId="2" applyFont="1" applyFill="1" applyBorder="1" applyAlignment="1">
      <alignment horizontal="center" vertical="center"/>
    </xf>
    <xf numFmtId="176" fontId="40" fillId="0" borderId="37" xfId="3" applyNumberFormat="1" applyFont="1" applyFill="1" applyBorder="1" applyAlignment="1">
      <alignment horizontal="center" vertical="center"/>
    </xf>
    <xf numFmtId="0" fontId="40" fillId="0" borderId="36" xfId="3" applyFont="1" applyFill="1" applyBorder="1" applyAlignment="1">
      <alignment vertical="center"/>
    </xf>
    <xf numFmtId="176" fontId="33" fillId="0" borderId="52" xfId="3" applyNumberFormat="1" applyFont="1" applyFill="1" applyBorder="1" applyAlignment="1">
      <alignment horizontal="center" vertical="center"/>
    </xf>
    <xf numFmtId="176" fontId="23" fillId="0" borderId="0" xfId="3" applyNumberFormat="1" applyFont="1" applyFill="1" applyAlignment="1">
      <alignment horizontal="center" vertical="center"/>
    </xf>
    <xf numFmtId="176" fontId="21" fillId="0" borderId="13" xfId="3" applyNumberFormat="1" applyFont="1" applyFill="1" applyBorder="1" applyAlignment="1">
      <alignment horizontal="center" vertical="center"/>
    </xf>
    <xf numFmtId="176" fontId="39" fillId="0" borderId="0" xfId="3" applyNumberFormat="1" applyFont="1" applyFill="1" applyAlignment="1">
      <alignment horizontal="center" vertical="center"/>
    </xf>
    <xf numFmtId="176" fontId="45" fillId="0" borderId="52" xfId="3" applyNumberFormat="1" applyFont="1" applyFill="1" applyBorder="1" applyAlignment="1">
      <alignment horizontal="center" vertical="center"/>
    </xf>
    <xf numFmtId="176" fontId="23" fillId="0" borderId="14" xfId="3" applyNumberFormat="1" applyFont="1" applyFill="1" applyBorder="1" applyAlignment="1">
      <alignment horizontal="center" vertical="center"/>
    </xf>
    <xf numFmtId="176" fontId="42" fillId="0" borderId="30" xfId="3" applyNumberFormat="1" applyFont="1" applyFill="1" applyBorder="1" applyAlignment="1">
      <alignment horizontal="center" vertical="center"/>
    </xf>
    <xf numFmtId="176" fontId="42" fillId="0" borderId="0" xfId="3" applyNumberFormat="1" applyFont="1" applyFill="1" applyAlignment="1">
      <alignment horizontal="center" vertical="center"/>
    </xf>
    <xf numFmtId="0" fontId="33" fillId="0" borderId="0" xfId="3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176" fontId="42" fillId="0" borderId="52" xfId="3" applyNumberFormat="1" applyFont="1" applyFill="1" applyBorder="1" applyAlignment="1">
      <alignment horizontal="center" vertical="center"/>
    </xf>
    <xf numFmtId="176" fontId="42" fillId="0" borderId="14" xfId="3" applyNumberFormat="1" applyFont="1" applyFill="1" applyBorder="1" applyAlignment="1">
      <alignment horizontal="center" vertical="center"/>
    </xf>
    <xf numFmtId="178" fontId="46" fillId="0" borderId="0" xfId="0" applyNumberFormat="1" applyFont="1" applyFill="1" applyAlignment="1">
      <alignment horizontal="center" vertical="center"/>
    </xf>
    <xf numFmtId="0" fontId="33" fillId="0" borderId="14" xfId="0" applyFont="1" applyFill="1" applyBorder="1" applyAlignment="1">
      <alignment horizontal="center" vertical="center"/>
    </xf>
    <xf numFmtId="176" fontId="33" fillId="0" borderId="0" xfId="0" applyNumberFormat="1" applyFont="1" applyFill="1" applyAlignment="1">
      <alignment horizontal="center" vertical="center"/>
    </xf>
    <xf numFmtId="0" fontId="40" fillId="0" borderId="0" xfId="0" applyFont="1" applyFill="1" applyAlignment="1">
      <alignment horizontal="center" vertical="center"/>
    </xf>
    <xf numFmtId="0" fontId="33" fillId="0" borderId="30" xfId="3" applyFont="1" applyFill="1" applyBorder="1" applyAlignment="1">
      <alignment horizontal="center" vertical="center" wrapText="1"/>
    </xf>
    <xf numFmtId="176" fontId="26" fillId="0" borderId="30" xfId="3" applyNumberFormat="1" applyFont="1" applyFill="1" applyBorder="1" applyAlignment="1">
      <alignment horizontal="center" vertical="center"/>
    </xf>
    <xf numFmtId="176" fontId="26" fillId="0" borderId="14" xfId="3" applyNumberFormat="1" applyFont="1" applyFill="1" applyBorder="1" applyAlignment="1">
      <alignment horizontal="center" vertical="center"/>
    </xf>
    <xf numFmtId="176" fontId="28" fillId="0" borderId="52" xfId="3" applyNumberFormat="1" applyFont="1" applyFill="1" applyBorder="1" applyAlignment="1">
      <alignment horizontal="center" vertical="center"/>
    </xf>
    <xf numFmtId="42" fontId="21" fillId="0" borderId="30" xfId="3" applyNumberFormat="1" applyFont="1" applyFill="1" applyBorder="1" applyAlignment="1">
      <alignment horizontal="center" vertical="center"/>
    </xf>
    <xf numFmtId="42" fontId="31" fillId="0" borderId="30" xfId="3" applyNumberFormat="1" applyFont="1" applyFill="1" applyBorder="1" applyAlignment="1">
      <alignment horizontal="center" vertical="center"/>
    </xf>
    <xf numFmtId="42" fontId="31" fillId="0" borderId="14" xfId="3" applyNumberFormat="1" applyFont="1" applyFill="1" applyBorder="1" applyAlignment="1">
      <alignment horizontal="center" vertical="center"/>
    </xf>
    <xf numFmtId="178" fontId="33" fillId="0" borderId="0" xfId="0" applyNumberFormat="1" applyFont="1" applyFill="1" applyAlignment="1">
      <alignment horizontal="center" vertical="center"/>
    </xf>
    <xf numFmtId="178" fontId="29" fillId="0" borderId="0" xfId="0" applyNumberFormat="1" applyFont="1" applyFill="1" applyAlignment="1">
      <alignment horizontal="center" vertical="center"/>
    </xf>
    <xf numFmtId="178" fontId="30" fillId="0" borderId="0" xfId="0" applyNumberFormat="1" applyFont="1" applyFill="1" applyAlignment="1">
      <alignment horizontal="center" vertical="center"/>
    </xf>
    <xf numFmtId="178" fontId="33" fillId="0" borderId="30" xfId="0" applyNumberFormat="1" applyFont="1" applyFill="1" applyBorder="1" applyAlignment="1">
      <alignment horizontal="center" vertical="center"/>
    </xf>
    <xf numFmtId="176" fontId="21" fillId="0" borderId="0" xfId="0" applyNumberFormat="1" applyFont="1" applyFill="1" applyAlignment="1">
      <alignment horizontal="center" vertical="center"/>
    </xf>
    <xf numFmtId="0" fontId="23" fillId="0" borderId="13" xfId="3" applyFont="1" applyFill="1" applyBorder="1" applyAlignment="1">
      <alignment horizontal="center" vertical="center"/>
    </xf>
    <xf numFmtId="0" fontId="23" fillId="0" borderId="14" xfId="3" applyFont="1" applyFill="1" applyBorder="1" applyAlignment="1">
      <alignment horizontal="center" vertical="center"/>
    </xf>
    <xf numFmtId="176" fontId="21" fillId="0" borderId="44" xfId="3" applyNumberFormat="1" applyFont="1" applyFill="1" applyBorder="1" applyAlignment="1">
      <alignment horizontal="center" vertical="center"/>
    </xf>
    <xf numFmtId="0" fontId="42" fillId="0" borderId="0" xfId="3" applyFont="1" applyFill="1" applyAlignment="1">
      <alignment horizontal="center" vertical="center"/>
    </xf>
    <xf numFmtId="0" fontId="42" fillId="0" borderId="13" xfId="3" applyFont="1" applyFill="1" applyBorder="1" applyAlignment="1">
      <alignment horizontal="center" vertical="center"/>
    </xf>
    <xf numFmtId="176" fontId="39" fillId="0" borderId="52" xfId="3" applyNumberFormat="1" applyFont="1" applyFill="1" applyBorder="1" applyAlignment="1">
      <alignment horizontal="center" vertical="center"/>
    </xf>
    <xf numFmtId="176" fontId="21" fillId="0" borderId="54" xfId="3" applyNumberFormat="1" applyFont="1" applyFill="1" applyBorder="1" applyAlignment="1">
      <alignment horizontal="center" vertical="center"/>
    </xf>
    <xf numFmtId="176" fontId="31" fillId="0" borderId="52" xfId="3" applyNumberFormat="1" applyFont="1" applyFill="1" applyBorder="1" applyAlignment="1">
      <alignment horizontal="center" vertical="center"/>
    </xf>
    <xf numFmtId="0" fontId="31" fillId="0" borderId="14" xfId="3" applyFont="1" applyFill="1" applyBorder="1" applyAlignment="1">
      <alignment horizontal="center" vertical="center"/>
    </xf>
    <xf numFmtId="0" fontId="40" fillId="0" borderId="14" xfId="3" applyFont="1" applyFill="1" applyBorder="1" applyAlignment="1">
      <alignment horizontal="center" vertical="center"/>
    </xf>
    <xf numFmtId="176" fontId="19" fillId="0" borderId="0" xfId="3" applyNumberFormat="1" applyFont="1" applyFill="1" applyAlignment="1">
      <alignment horizontal="right" vertical="center"/>
    </xf>
    <xf numFmtId="176" fontId="39" fillId="0" borderId="5" xfId="3" applyNumberFormat="1" applyFont="1" applyFill="1" applyBorder="1" applyAlignment="1">
      <alignment horizontal="center" vertical="center"/>
    </xf>
    <xf numFmtId="176" fontId="45" fillId="0" borderId="53" xfId="3" applyNumberFormat="1" applyFont="1" applyFill="1" applyBorder="1" applyAlignment="1">
      <alignment horizontal="center" vertical="center"/>
    </xf>
    <xf numFmtId="176" fontId="23" fillId="0" borderId="5" xfId="3" applyNumberFormat="1" applyFont="1" applyFill="1" applyBorder="1" applyAlignment="1">
      <alignment horizontal="center" vertical="center"/>
    </xf>
    <xf numFmtId="176" fontId="23" fillId="0" borderId="53" xfId="3" applyNumberFormat="1" applyFont="1" applyFill="1" applyBorder="1" applyAlignment="1">
      <alignment horizontal="center" vertical="center"/>
    </xf>
    <xf numFmtId="176" fontId="42" fillId="0" borderId="53" xfId="3" applyNumberFormat="1" applyFont="1" applyFill="1" applyBorder="1" applyAlignment="1">
      <alignment horizontal="center" vertical="center"/>
    </xf>
    <xf numFmtId="176" fontId="39" fillId="0" borderId="0" xfId="3" applyNumberFormat="1" applyFont="1" applyFill="1" applyAlignment="1">
      <alignment horizontal="right" vertical="center"/>
    </xf>
    <xf numFmtId="176" fontId="45" fillId="0" borderId="52" xfId="3" applyNumberFormat="1" applyFont="1" applyFill="1" applyBorder="1" applyAlignment="1">
      <alignment horizontal="right" vertical="center"/>
    </xf>
    <xf numFmtId="0" fontId="33" fillId="0" borderId="14" xfId="3" applyFont="1" applyFill="1" applyBorder="1" applyAlignment="1">
      <alignment horizontal="right" vertical="center"/>
    </xf>
    <xf numFmtId="41" fontId="33" fillId="0" borderId="0" xfId="2" applyFont="1" applyFill="1" applyAlignment="1">
      <alignment horizontal="right" vertical="center"/>
    </xf>
    <xf numFmtId="9" fontId="33" fillId="0" borderId="0" xfId="1" applyFont="1" applyFill="1" applyAlignment="1">
      <alignment horizontal="right" vertical="center"/>
    </xf>
    <xf numFmtId="176" fontId="42" fillId="0" borderId="0" xfId="3" applyNumberFormat="1" applyFont="1" applyFill="1" applyAlignment="1">
      <alignment horizontal="right" vertical="center"/>
    </xf>
    <xf numFmtId="9" fontId="33" fillId="0" borderId="0" xfId="3" applyNumberFormat="1" applyFont="1" applyFill="1" applyAlignment="1">
      <alignment horizontal="center" vertical="center"/>
    </xf>
    <xf numFmtId="0" fontId="65" fillId="0" borderId="0" xfId="0" applyFont="1" applyFill="1" applyAlignment="1">
      <alignment horizontal="center" vertical="center"/>
    </xf>
    <xf numFmtId="176" fontId="27" fillId="0" borderId="52" xfId="3" applyNumberFormat="1" applyFont="1" applyFill="1" applyBorder="1" applyAlignment="1">
      <alignment horizontal="right" vertical="center"/>
    </xf>
    <xf numFmtId="188" fontId="21" fillId="0" borderId="0" xfId="1" applyNumberFormat="1" applyFont="1" applyFill="1" applyAlignment="1">
      <alignment horizontal="right" vertical="center"/>
    </xf>
    <xf numFmtId="181" fontId="21" fillId="0" borderId="0" xfId="1" applyNumberFormat="1" applyFont="1" applyFill="1" applyAlignment="1">
      <alignment horizontal="right" vertical="center"/>
    </xf>
    <xf numFmtId="182" fontId="21" fillId="0" borderId="0" xfId="1" applyNumberFormat="1" applyFont="1" applyFill="1" applyAlignment="1">
      <alignment horizontal="right" vertical="center"/>
    </xf>
    <xf numFmtId="183" fontId="21" fillId="0" borderId="0" xfId="1" applyNumberFormat="1" applyFont="1" applyFill="1" applyAlignment="1">
      <alignment horizontal="right" vertical="center"/>
    </xf>
    <xf numFmtId="10" fontId="21" fillId="0" borderId="0" xfId="1" applyNumberFormat="1" applyFont="1" applyFill="1" applyAlignment="1">
      <alignment horizontal="right" vertical="center"/>
    </xf>
    <xf numFmtId="187" fontId="21" fillId="0" borderId="0" xfId="1" applyNumberFormat="1" applyFont="1" applyFill="1" applyAlignment="1">
      <alignment horizontal="right" vertical="center"/>
    </xf>
    <xf numFmtId="184" fontId="21" fillId="0" borderId="0" xfId="3" applyNumberFormat="1" applyFont="1" applyFill="1" applyAlignment="1">
      <alignment horizontal="right" vertical="center"/>
    </xf>
    <xf numFmtId="9" fontId="21" fillId="0" borderId="0" xfId="1" applyFont="1" applyFill="1" applyAlignment="1">
      <alignment horizontal="right" vertical="center"/>
    </xf>
    <xf numFmtId="0" fontId="33" fillId="0" borderId="0" xfId="3" applyFont="1" applyFill="1" applyAlignment="1">
      <alignment horizontal="right" vertical="center"/>
    </xf>
    <xf numFmtId="184" fontId="33" fillId="0" borderId="0" xfId="3" applyNumberFormat="1" applyFont="1" applyFill="1" applyAlignment="1">
      <alignment horizontal="right" vertical="center"/>
    </xf>
    <xf numFmtId="10" fontId="33" fillId="0" borderId="0" xfId="1" applyNumberFormat="1" applyFont="1" applyFill="1" applyAlignment="1">
      <alignment horizontal="right" vertical="center"/>
    </xf>
    <xf numFmtId="178" fontId="21" fillId="0" borderId="0" xfId="3" applyNumberFormat="1" applyFont="1" applyFill="1" applyAlignment="1">
      <alignment horizontal="right" vertical="center"/>
    </xf>
    <xf numFmtId="178" fontId="21" fillId="0" borderId="14" xfId="3" applyNumberFormat="1" applyFont="1" applyFill="1" applyBorder="1" applyAlignment="1">
      <alignment horizontal="right" vertical="center"/>
    </xf>
    <xf numFmtId="0" fontId="21" fillId="0" borderId="0" xfId="0" applyFont="1" applyFill="1" applyAlignment="1">
      <alignment horizontal="right" vertical="center"/>
    </xf>
    <xf numFmtId="0" fontId="21" fillId="0" borderId="0" xfId="3" applyFont="1" applyFill="1" applyAlignment="1">
      <alignment horizontal="right" vertical="center"/>
    </xf>
    <xf numFmtId="0" fontId="23" fillId="0" borderId="0" xfId="3" applyFont="1" applyFill="1" applyAlignment="1">
      <alignment horizontal="right" vertical="center"/>
    </xf>
    <xf numFmtId="0" fontId="40" fillId="0" borderId="0" xfId="3" applyFont="1" applyFill="1" applyAlignment="1">
      <alignment horizontal="right" vertical="center"/>
    </xf>
    <xf numFmtId="176" fontId="33" fillId="0" borderId="13" xfId="3" applyNumberFormat="1" applyFont="1" applyFill="1" applyBorder="1" applyAlignment="1">
      <alignment horizontal="right" vertical="center"/>
    </xf>
    <xf numFmtId="9" fontId="33" fillId="0" borderId="0" xfId="1" applyFont="1" applyFill="1" applyAlignment="1">
      <alignment vertical="center"/>
    </xf>
    <xf numFmtId="183" fontId="33" fillId="0" borderId="0" xfId="1" applyNumberFormat="1" applyFont="1" applyFill="1" applyAlignment="1">
      <alignment vertical="center"/>
    </xf>
    <xf numFmtId="10" fontId="33" fillId="0" borderId="0" xfId="1" applyNumberFormat="1" applyFont="1" applyFill="1" applyAlignment="1">
      <alignment vertical="center"/>
    </xf>
    <xf numFmtId="187" fontId="33" fillId="0" borderId="0" xfId="1" applyNumberFormat="1" applyFont="1" applyFill="1" applyAlignment="1">
      <alignment vertical="center"/>
    </xf>
    <xf numFmtId="0" fontId="40" fillId="0" borderId="33" xfId="3" applyFont="1" applyFill="1" applyBorder="1" applyAlignment="1">
      <alignment vertical="center"/>
    </xf>
    <xf numFmtId="176" fontId="21" fillId="0" borderId="52" xfId="3" applyNumberFormat="1" applyFont="1" applyFill="1" applyBorder="1" applyAlignment="1">
      <alignment horizontal="right" vertical="center"/>
    </xf>
    <xf numFmtId="176" fontId="39" fillId="0" borderId="52" xfId="3" applyNumberFormat="1" applyFont="1" applyFill="1" applyBorder="1" applyAlignment="1">
      <alignment horizontal="right" vertical="center"/>
    </xf>
    <xf numFmtId="176" fontId="39" fillId="0" borderId="14" xfId="3" applyNumberFormat="1" applyFont="1" applyFill="1" applyBorder="1" applyAlignment="1">
      <alignment horizontal="right" vertical="center"/>
    </xf>
    <xf numFmtId="176" fontId="21" fillId="0" borderId="54" xfId="3" applyNumberFormat="1" applyFont="1" applyFill="1" applyBorder="1" applyAlignment="1">
      <alignment horizontal="right" vertical="center"/>
    </xf>
    <xf numFmtId="176" fontId="41" fillId="0" borderId="14" xfId="3" applyNumberFormat="1" applyFont="1" applyFill="1" applyBorder="1" applyAlignment="1">
      <alignment horizontal="right" vertical="center"/>
    </xf>
    <xf numFmtId="177" fontId="23" fillId="0" borderId="13" xfId="3" applyNumberFormat="1" applyFont="1" applyFill="1" applyBorder="1" applyAlignment="1">
      <alignment horizontal="right" vertical="center"/>
    </xf>
    <xf numFmtId="176" fontId="31" fillId="0" borderId="52" xfId="3" applyNumberFormat="1" applyFont="1" applyFill="1" applyBorder="1" applyAlignment="1">
      <alignment horizontal="right" vertical="center"/>
    </xf>
    <xf numFmtId="177" fontId="42" fillId="0" borderId="13" xfId="3" applyNumberFormat="1" applyFont="1" applyFill="1" applyBorder="1" applyAlignment="1">
      <alignment horizontal="right" vertical="center"/>
    </xf>
    <xf numFmtId="177" fontId="33" fillId="0" borderId="0" xfId="3" applyNumberFormat="1" applyFont="1" applyFill="1" applyAlignment="1">
      <alignment horizontal="right" vertical="center"/>
    </xf>
    <xf numFmtId="176" fontId="24" fillId="0" borderId="54" xfId="3" applyNumberFormat="1" applyFont="1" applyFill="1" applyBorder="1" applyAlignment="1">
      <alignment horizontal="right" vertical="center"/>
    </xf>
    <xf numFmtId="176" fontId="21" fillId="0" borderId="44" xfId="3" applyNumberFormat="1" applyFont="1" applyFill="1" applyBorder="1" applyAlignment="1">
      <alignment horizontal="right" vertical="center"/>
    </xf>
    <xf numFmtId="177" fontId="42" fillId="0" borderId="0" xfId="3" applyNumberFormat="1" applyFont="1" applyFill="1" applyAlignment="1">
      <alignment horizontal="right" vertical="center"/>
    </xf>
    <xf numFmtId="176" fontId="40" fillId="0" borderId="14" xfId="3" applyNumberFormat="1" applyFont="1" applyFill="1" applyBorder="1" applyAlignment="1">
      <alignment horizontal="right" vertical="center"/>
    </xf>
    <xf numFmtId="177" fontId="23" fillId="0" borderId="14" xfId="3" applyNumberFormat="1" applyFont="1" applyFill="1" applyBorder="1" applyAlignment="1">
      <alignment horizontal="right" vertical="center"/>
    </xf>
    <xf numFmtId="3" fontId="33" fillId="0" borderId="0" xfId="0" applyNumberFormat="1" applyFont="1" applyFill="1" applyAlignment="1">
      <alignment vertical="center"/>
    </xf>
    <xf numFmtId="178" fontId="33" fillId="0" borderId="14" xfId="3" applyNumberFormat="1" applyFont="1" applyFill="1" applyBorder="1" applyAlignment="1">
      <alignment horizontal="right" vertical="center"/>
    </xf>
    <xf numFmtId="178" fontId="33" fillId="0" borderId="14" xfId="0" applyNumberFormat="1" applyFont="1" applyFill="1" applyBorder="1" applyAlignment="1">
      <alignment horizontal="right" vertical="center"/>
    </xf>
    <xf numFmtId="176" fontId="31" fillId="0" borderId="31" xfId="3" applyNumberFormat="1" applyFont="1" applyFill="1" applyBorder="1" applyAlignment="1">
      <alignment horizontal="center" vertical="center"/>
    </xf>
    <xf numFmtId="176" fontId="43" fillId="0" borderId="5" xfId="3" applyNumberFormat="1" applyFont="1" applyFill="1" applyBorder="1" applyAlignment="1">
      <alignment horizontal="center" vertical="center"/>
    </xf>
    <xf numFmtId="0" fontId="21" fillId="0" borderId="37" xfId="0" applyFont="1" applyFill="1" applyBorder="1" applyAlignment="1">
      <alignment horizontal="center" vertical="center"/>
    </xf>
    <xf numFmtId="0" fontId="33" fillId="0" borderId="37" xfId="0" applyFont="1" applyFill="1" applyBorder="1" applyAlignment="1">
      <alignment horizontal="center" vertical="center"/>
    </xf>
    <xf numFmtId="0" fontId="21" fillId="0" borderId="37" xfId="3" applyFont="1" applyFill="1" applyBorder="1" applyAlignment="1">
      <alignment horizontal="center" vertical="center"/>
    </xf>
    <xf numFmtId="176" fontId="21" fillId="0" borderId="52" xfId="3" applyNumberFormat="1" applyFont="1" applyFill="1" applyBorder="1" applyAlignment="1">
      <alignment horizontal="center" vertical="center"/>
    </xf>
    <xf numFmtId="176" fontId="21" fillId="0" borderId="30" xfId="3" applyNumberFormat="1" applyFont="1" applyFill="1" applyBorder="1" applyAlignment="1">
      <alignment horizontal="center" vertical="center"/>
    </xf>
    <xf numFmtId="176" fontId="21" fillId="0" borderId="0" xfId="3" applyNumberFormat="1" applyFont="1" applyFill="1" applyAlignment="1">
      <alignment horizontal="center" vertical="center"/>
    </xf>
    <xf numFmtId="0" fontId="21" fillId="0" borderId="13" xfId="3" applyFont="1" applyFill="1" applyBorder="1" applyAlignment="1">
      <alignment horizontal="center" vertical="center"/>
    </xf>
    <xf numFmtId="176" fontId="21" fillId="0" borderId="22" xfId="3" applyNumberFormat="1" applyFont="1" applyFill="1" applyBorder="1" applyAlignment="1">
      <alignment horizontal="center" vertical="center"/>
    </xf>
    <xf numFmtId="176" fontId="42" fillId="0" borderId="52" xfId="3" applyNumberFormat="1" applyFont="1" applyFill="1" applyBorder="1" applyAlignment="1">
      <alignment vertical="center"/>
    </xf>
    <xf numFmtId="0" fontId="42" fillId="0" borderId="52" xfId="3" applyFont="1" applyFill="1" applyBorder="1" applyAlignment="1">
      <alignment vertical="center"/>
    </xf>
    <xf numFmtId="0" fontId="33" fillId="0" borderId="0" xfId="3" applyFont="1" applyFill="1" applyAlignment="1">
      <alignment horizontal="left" vertical="center" wrapText="1"/>
    </xf>
    <xf numFmtId="0" fontId="21" fillId="0" borderId="42" xfId="3" applyFont="1" applyFill="1" applyBorder="1" applyAlignment="1">
      <alignment horizontal="center" vertical="center" wrapText="1"/>
    </xf>
    <xf numFmtId="176" fontId="33" fillId="0" borderId="14" xfId="3" applyNumberFormat="1" applyFont="1" applyFill="1" applyBorder="1" applyAlignment="1">
      <alignment vertical="center"/>
    </xf>
    <xf numFmtId="0" fontId="33" fillId="0" borderId="14" xfId="3" applyFont="1" applyFill="1" applyBorder="1" applyAlignment="1">
      <alignment vertical="center"/>
    </xf>
    <xf numFmtId="0" fontId="21" fillId="0" borderId="32" xfId="3" applyFont="1" applyFill="1" applyBorder="1" applyAlignment="1">
      <alignment vertical="center" wrapText="1"/>
    </xf>
    <xf numFmtId="178" fontId="29" fillId="0" borderId="14" xfId="0" applyNumberFormat="1" applyFont="1" applyFill="1" applyBorder="1">
      <alignment vertical="center"/>
    </xf>
    <xf numFmtId="178" fontId="29" fillId="0" borderId="14" xfId="0" applyNumberFormat="1" applyFont="1" applyFill="1" applyBorder="1" applyAlignment="1">
      <alignment horizontal="center" vertical="center"/>
    </xf>
    <xf numFmtId="178" fontId="70" fillId="0" borderId="0" xfId="0" applyNumberFormat="1" applyFont="1" applyFill="1" applyAlignment="1">
      <alignment horizontal="center" vertical="center"/>
    </xf>
    <xf numFmtId="0" fontId="21" fillId="0" borderId="6" xfId="3" applyFont="1" applyFill="1" applyBorder="1" applyAlignment="1">
      <alignment vertical="center" wrapText="1"/>
    </xf>
    <xf numFmtId="0" fontId="23" fillId="0" borderId="1" xfId="3" applyFont="1" applyFill="1" applyBorder="1" applyAlignment="1">
      <alignment horizontal="center" vertical="center" wrapText="1"/>
    </xf>
    <xf numFmtId="0" fontId="65" fillId="0" borderId="0" xfId="0" applyFont="1" applyFill="1">
      <alignment vertical="center"/>
    </xf>
    <xf numFmtId="41" fontId="19" fillId="0" borderId="0" xfId="2" applyFont="1" applyFill="1" applyAlignment="1">
      <alignment vertical="center"/>
    </xf>
    <xf numFmtId="41" fontId="19" fillId="0" borderId="0" xfId="2" applyFont="1" applyFill="1" applyAlignment="1">
      <alignment horizontal="center" vertical="center"/>
    </xf>
    <xf numFmtId="0" fontId="54" fillId="0" borderId="23" xfId="12" applyFont="1" applyBorder="1" applyAlignment="1">
      <alignment horizontal="center" vertical="center"/>
    </xf>
    <xf numFmtId="0" fontId="54" fillId="0" borderId="89" xfId="12" applyFont="1" applyBorder="1" applyAlignment="1">
      <alignment horizontal="center" vertical="center"/>
    </xf>
    <xf numFmtId="192" fontId="73" fillId="2" borderId="91" xfId="12" applyNumberFormat="1" applyFont="1" applyFill="1" applyBorder="1" applyAlignment="1">
      <alignment horizontal="center" vertical="center" wrapText="1"/>
    </xf>
    <xf numFmtId="192" fontId="73" fillId="2" borderId="92" xfId="12" applyNumberFormat="1" applyFont="1" applyFill="1" applyBorder="1" applyAlignment="1">
      <alignment horizontal="center" vertical="center" wrapText="1"/>
    </xf>
    <xf numFmtId="192" fontId="73" fillId="2" borderId="93" xfId="12" applyNumberFormat="1" applyFont="1" applyFill="1" applyBorder="1" applyAlignment="1">
      <alignment horizontal="center" vertical="center" wrapText="1"/>
    </xf>
    <xf numFmtId="0" fontId="54" fillId="0" borderId="55" xfId="12" applyFont="1" applyBorder="1" applyAlignment="1">
      <alignment horizontal="center" vertical="center"/>
    </xf>
    <xf numFmtId="0" fontId="60" fillId="0" borderId="65" xfId="153" applyFont="1" applyBorder="1" applyAlignment="1">
      <alignment horizontal="center" vertical="center"/>
    </xf>
    <xf numFmtId="194" fontId="60" fillId="0" borderId="66" xfId="153" applyNumberFormat="1" applyFont="1" applyBorder="1" applyAlignment="1">
      <alignment horizontal="right" vertical="center"/>
    </xf>
    <xf numFmtId="195" fontId="60" fillId="0" borderId="66" xfId="153" applyNumberFormat="1" applyFont="1" applyBorder="1" applyAlignment="1">
      <alignment horizontal="center" vertical="center"/>
    </xf>
    <xf numFmtId="14" fontId="60" fillId="0" borderId="66" xfId="153" applyNumberFormat="1" applyFont="1" applyBorder="1" applyAlignment="1">
      <alignment horizontal="center" vertical="center"/>
    </xf>
    <xf numFmtId="193" fontId="62" fillId="0" borderId="66" xfId="46" applyNumberFormat="1" applyFont="1" applyBorder="1" applyAlignment="1">
      <alignment horizontal="right" vertical="center"/>
    </xf>
    <xf numFmtId="181" fontId="60" fillId="0" borderId="66" xfId="153" applyNumberFormat="1" applyFont="1" applyBorder="1" applyAlignment="1">
      <alignment horizontal="center" vertical="center"/>
    </xf>
    <xf numFmtId="0" fontId="60" fillId="0" borderId="66" xfId="153" applyFont="1" applyBorder="1" applyAlignment="1">
      <alignment horizontal="center" vertical="center"/>
    </xf>
    <xf numFmtId="0" fontId="60" fillId="0" borderId="69" xfId="153" applyFont="1" applyBorder="1" applyAlignment="1">
      <alignment horizontal="center" vertical="center"/>
    </xf>
    <xf numFmtId="194" fontId="62" fillId="0" borderId="62" xfId="153" applyNumberFormat="1" applyFont="1" applyBorder="1" applyAlignment="1">
      <alignment horizontal="right" vertical="center"/>
    </xf>
    <xf numFmtId="195" fontId="62" fillId="0" borderId="62" xfId="153" applyNumberFormat="1" applyFont="1" applyBorder="1" applyAlignment="1">
      <alignment horizontal="center" vertical="center"/>
    </xf>
    <xf numFmtId="14" fontId="62" fillId="0" borderId="62" xfId="153" applyNumberFormat="1" applyFont="1" applyBorder="1" applyAlignment="1">
      <alignment horizontal="center" vertical="center"/>
    </xf>
    <xf numFmtId="193" fontId="62" fillId="0" borderId="62" xfId="46" applyNumberFormat="1" applyFont="1" applyBorder="1" applyAlignment="1">
      <alignment horizontal="right" vertical="center"/>
    </xf>
    <xf numFmtId="194" fontId="62" fillId="0" borderId="63" xfId="153" applyNumberFormat="1" applyFont="1" applyBorder="1" applyAlignment="1">
      <alignment horizontal="right" vertical="center"/>
    </xf>
    <xf numFmtId="195" fontId="62" fillId="0" borderId="63" xfId="153" applyNumberFormat="1" applyFont="1" applyBorder="1" applyAlignment="1">
      <alignment horizontal="center" vertical="center"/>
    </xf>
    <xf numFmtId="14" fontId="62" fillId="0" borderId="63" xfId="153" applyNumberFormat="1" applyFont="1" applyBorder="1" applyAlignment="1">
      <alignment horizontal="center" vertical="center"/>
    </xf>
    <xf numFmtId="193" fontId="62" fillId="0" borderId="63" xfId="46" applyNumberFormat="1" applyFont="1" applyBorder="1" applyAlignment="1">
      <alignment horizontal="right" vertical="center"/>
    </xf>
    <xf numFmtId="194" fontId="60" fillId="0" borderId="56" xfId="153" applyNumberFormat="1" applyFont="1" applyBorder="1" applyAlignment="1">
      <alignment horizontal="right" vertical="center"/>
    </xf>
    <xf numFmtId="195" fontId="60" fillId="0" borderId="56" xfId="153" applyNumberFormat="1" applyFont="1" applyBorder="1" applyAlignment="1">
      <alignment horizontal="center" vertical="center"/>
    </xf>
    <xf numFmtId="14" fontId="60" fillId="0" borderId="56" xfId="153" applyNumberFormat="1" applyFont="1" applyBorder="1" applyAlignment="1">
      <alignment horizontal="center" vertical="center"/>
    </xf>
    <xf numFmtId="193" fontId="62" fillId="0" borderId="56" xfId="46" applyNumberFormat="1" applyFont="1" applyBorder="1" applyAlignment="1">
      <alignment horizontal="right" vertical="center"/>
    </xf>
    <xf numFmtId="195" fontId="60" fillId="0" borderId="59" xfId="153" applyNumberFormat="1" applyFont="1" applyBorder="1" applyAlignment="1">
      <alignment horizontal="center" vertical="center"/>
    </xf>
    <xf numFmtId="14" fontId="60" fillId="0" borderId="59" xfId="153" applyNumberFormat="1" applyFont="1" applyBorder="1" applyAlignment="1">
      <alignment horizontal="center" vertical="center"/>
    </xf>
    <xf numFmtId="193" fontId="62" fillId="0" borderId="59" xfId="46" applyNumberFormat="1" applyFont="1" applyBorder="1" applyAlignment="1">
      <alignment horizontal="right" vertical="center"/>
    </xf>
    <xf numFmtId="193" fontId="60" fillId="0" borderId="66" xfId="44" applyNumberFormat="1" applyFont="1" applyBorder="1">
      <alignment vertical="center"/>
    </xf>
    <xf numFmtId="0" fontId="60" fillId="0" borderId="69" xfId="156" applyFont="1" applyBorder="1" applyAlignment="1">
      <alignment horizontal="center" vertical="center"/>
    </xf>
    <xf numFmtId="0" fontId="62" fillId="0" borderId="60" xfId="44" applyFont="1" applyBorder="1" applyAlignment="1">
      <alignment horizontal="center" vertical="center"/>
    </xf>
    <xf numFmtId="0" fontId="60" fillId="0" borderId="62" xfId="153" applyFont="1" applyBorder="1" applyAlignment="1">
      <alignment horizontal="right" vertical="center"/>
    </xf>
    <xf numFmtId="195" fontId="60" fillId="0" borderId="62" xfId="153" applyNumberFormat="1" applyFont="1" applyBorder="1" applyAlignment="1">
      <alignment horizontal="center" vertical="center"/>
    </xf>
    <xf numFmtId="14" fontId="60" fillId="0" borderId="62" xfId="153" applyNumberFormat="1" applyFont="1" applyBorder="1" applyAlignment="1">
      <alignment horizontal="center" vertical="center"/>
    </xf>
    <xf numFmtId="0" fontId="60" fillId="0" borderId="58" xfId="153" applyFont="1" applyBorder="1" applyAlignment="1">
      <alignment horizontal="right" vertical="center"/>
    </xf>
    <xf numFmtId="195" fontId="60" fillId="0" borderId="58" xfId="153" applyNumberFormat="1" applyFont="1" applyBorder="1" applyAlignment="1">
      <alignment horizontal="center" vertical="center"/>
    </xf>
    <xf numFmtId="14" fontId="60" fillId="0" borderId="58" xfId="153" applyNumberFormat="1" applyFont="1" applyBorder="1" applyAlignment="1">
      <alignment horizontal="center" vertical="center"/>
    </xf>
    <xf numFmtId="193" fontId="62" fillId="0" borderId="58" xfId="46" applyNumberFormat="1" applyFont="1" applyBorder="1" applyAlignment="1">
      <alignment horizontal="right" vertical="center"/>
    </xf>
    <xf numFmtId="0" fontId="60" fillId="0" borderId="60" xfId="153" applyFont="1" applyBorder="1" applyAlignment="1">
      <alignment vertical="center"/>
    </xf>
    <xf numFmtId="0" fontId="60" fillId="0" borderId="59" xfId="153" applyFont="1" applyBorder="1" applyAlignment="1">
      <alignment horizontal="right" vertical="center"/>
    </xf>
    <xf numFmtId="0" fontId="60" fillId="0" borderId="66" xfId="153" applyFont="1" applyBorder="1" applyAlignment="1">
      <alignment horizontal="right" vertical="center"/>
    </xf>
    <xf numFmtId="0" fontId="60" fillId="0" borderId="60" xfId="153" applyFont="1" applyBorder="1" applyAlignment="1">
      <alignment horizontal="center" vertical="center"/>
    </xf>
    <xf numFmtId="0" fontId="60" fillId="0" borderId="74" xfId="153" applyFont="1" applyBorder="1" applyAlignment="1">
      <alignment horizontal="center" vertical="center"/>
    </xf>
    <xf numFmtId="193" fontId="62" fillId="0" borderId="74" xfId="46" applyNumberFormat="1" applyFont="1" applyBorder="1" applyAlignment="1">
      <alignment horizontal="right" vertical="center"/>
    </xf>
    <xf numFmtId="0" fontId="60" fillId="0" borderId="60" xfId="153" applyFont="1" applyBorder="1" applyAlignment="1">
      <alignment horizontal="right" vertical="center"/>
    </xf>
    <xf numFmtId="195" fontId="60" fillId="0" borderId="60" xfId="153" applyNumberFormat="1" applyFont="1" applyBorder="1" applyAlignment="1">
      <alignment horizontal="center" vertical="center"/>
    </xf>
    <xf numFmtId="14" fontId="60" fillId="0" borderId="60" xfId="153" applyNumberFormat="1" applyFont="1" applyBorder="1" applyAlignment="1">
      <alignment horizontal="center" vertical="center"/>
    </xf>
    <xf numFmtId="193" fontId="62" fillId="0" borderId="60" xfId="46" applyNumberFormat="1" applyFont="1" applyBorder="1" applyAlignment="1">
      <alignment horizontal="right" vertical="center"/>
    </xf>
    <xf numFmtId="0" fontId="60" fillId="0" borderId="59" xfId="153" applyFont="1" applyBorder="1" applyAlignment="1">
      <alignment horizontal="center" vertical="center"/>
    </xf>
    <xf numFmtId="0" fontId="74" fillId="0" borderId="59" xfId="153" applyFont="1" applyBorder="1" applyAlignment="1">
      <alignment horizontal="center" vertical="center"/>
    </xf>
    <xf numFmtId="0" fontId="74" fillId="0" borderId="59" xfId="153" applyFont="1" applyBorder="1" applyAlignment="1">
      <alignment horizontal="right" vertical="center"/>
    </xf>
    <xf numFmtId="195" fontId="74" fillId="0" borderId="59" xfId="153" applyNumberFormat="1" applyFont="1" applyBorder="1" applyAlignment="1">
      <alignment horizontal="center" vertical="center"/>
    </xf>
    <xf numFmtId="14" fontId="74" fillId="0" borderId="59" xfId="153" applyNumberFormat="1" applyFont="1" applyBorder="1" applyAlignment="1">
      <alignment horizontal="center" vertical="center"/>
    </xf>
    <xf numFmtId="193" fontId="74" fillId="0" borderId="59" xfId="46" applyNumberFormat="1" applyFont="1" applyBorder="1" applyAlignment="1">
      <alignment horizontal="right" vertical="center"/>
    </xf>
    <xf numFmtId="0" fontId="60" fillId="0" borderId="56" xfId="153" applyFont="1" applyBorder="1" applyAlignment="1">
      <alignment horizontal="center" vertical="center"/>
    </xf>
    <xf numFmtId="0" fontId="60" fillId="0" borderId="56" xfId="153" applyFont="1" applyBorder="1" applyAlignment="1">
      <alignment horizontal="right" vertical="center"/>
    </xf>
    <xf numFmtId="0" fontId="60" fillId="0" borderId="63" xfId="153" applyFont="1" applyBorder="1" applyAlignment="1">
      <alignment horizontal="center" vertical="center"/>
    </xf>
    <xf numFmtId="0" fontId="60" fillId="0" borderId="63" xfId="153" applyFont="1" applyBorder="1" applyAlignment="1">
      <alignment horizontal="right" vertical="center"/>
    </xf>
    <xf numFmtId="195" fontId="60" fillId="0" borderId="63" xfId="153" applyNumberFormat="1" applyFont="1" applyBorder="1" applyAlignment="1">
      <alignment horizontal="center" vertical="center"/>
    </xf>
    <xf numFmtId="14" fontId="60" fillId="0" borderId="63" xfId="153" applyNumberFormat="1" applyFont="1" applyBorder="1" applyAlignment="1">
      <alignment horizontal="center" vertical="center"/>
    </xf>
    <xf numFmtId="0" fontId="62" fillId="0" borderId="57" xfId="153" applyFont="1" applyBorder="1" applyAlignment="1">
      <alignment horizontal="center" vertical="center"/>
    </xf>
    <xf numFmtId="0" fontId="62" fillId="0" borderId="57" xfId="153" applyFont="1" applyBorder="1" applyAlignment="1">
      <alignment horizontal="right" vertical="center"/>
    </xf>
    <xf numFmtId="195" fontId="62" fillId="0" borderId="57" xfId="153" applyNumberFormat="1" applyFont="1" applyBorder="1" applyAlignment="1">
      <alignment horizontal="center" vertical="center"/>
    </xf>
    <xf numFmtId="14" fontId="62" fillId="0" borderId="57" xfId="153" applyNumberFormat="1" applyFont="1" applyBorder="1" applyAlignment="1">
      <alignment horizontal="center" vertical="center"/>
    </xf>
    <xf numFmtId="193" fontId="62" fillId="0" borderId="57" xfId="46" applyNumberFormat="1" applyFont="1" applyBorder="1" applyAlignment="1">
      <alignment horizontal="right" vertical="center"/>
    </xf>
    <xf numFmtId="0" fontId="62" fillId="0" borderId="74" xfId="153" applyFont="1" applyBorder="1" applyAlignment="1">
      <alignment horizontal="center" vertical="center"/>
    </xf>
    <xf numFmtId="0" fontId="62" fillId="0" borderId="74" xfId="153" applyFont="1" applyBorder="1" applyAlignment="1">
      <alignment horizontal="right" vertical="center"/>
    </xf>
    <xf numFmtId="195" fontId="62" fillId="0" borderId="74" xfId="153" applyNumberFormat="1" applyFont="1" applyBorder="1" applyAlignment="1">
      <alignment horizontal="center" vertical="center"/>
    </xf>
    <xf numFmtId="14" fontId="62" fillId="0" borderId="74" xfId="153" applyNumberFormat="1" applyFont="1" applyBorder="1" applyAlignment="1">
      <alignment horizontal="center" vertical="center"/>
    </xf>
    <xf numFmtId="0" fontId="62" fillId="0" borderId="60" xfId="153" applyFont="1" applyBorder="1" applyAlignment="1">
      <alignment horizontal="center" vertical="center"/>
    </xf>
    <xf numFmtId="0" fontId="62" fillId="0" borderId="60" xfId="153" applyFont="1" applyBorder="1" applyAlignment="1">
      <alignment horizontal="right" vertical="center"/>
    </xf>
    <xf numFmtId="195" fontId="62" fillId="0" borderId="60" xfId="153" applyNumberFormat="1" applyFont="1" applyBorder="1" applyAlignment="1">
      <alignment horizontal="center" vertical="center"/>
    </xf>
    <xf numFmtId="14" fontId="62" fillId="0" borderId="60" xfId="153" applyNumberFormat="1" applyFont="1" applyBorder="1" applyAlignment="1">
      <alignment horizontal="center" vertical="center"/>
    </xf>
    <xf numFmtId="0" fontId="62" fillId="0" borderId="63" xfId="153" applyFont="1" applyBorder="1" applyAlignment="1">
      <alignment horizontal="center" vertical="center"/>
    </xf>
    <xf numFmtId="0" fontId="62" fillId="0" borderId="63" xfId="153" applyFont="1" applyBorder="1" applyAlignment="1">
      <alignment horizontal="right" vertical="center"/>
    </xf>
    <xf numFmtId="0" fontId="62" fillId="0" borderId="59" xfId="153" applyFont="1" applyBorder="1" applyAlignment="1">
      <alignment horizontal="center" vertical="center"/>
    </xf>
    <xf numFmtId="0" fontId="62" fillId="0" borderId="59" xfId="153" applyFont="1" applyBorder="1" applyAlignment="1">
      <alignment horizontal="right" vertical="center"/>
    </xf>
    <xf numFmtId="195" fontId="62" fillId="0" borderId="59" xfId="153" applyNumberFormat="1" applyFont="1" applyBorder="1" applyAlignment="1">
      <alignment horizontal="center" vertical="center"/>
    </xf>
    <xf numFmtId="14" fontId="62" fillId="0" borderId="59" xfId="153" applyNumberFormat="1" applyFont="1" applyBorder="1" applyAlignment="1">
      <alignment horizontal="center" vertical="center"/>
    </xf>
    <xf numFmtId="0" fontId="62" fillId="0" borderId="56" xfId="153" applyFont="1" applyBorder="1" applyAlignment="1">
      <alignment horizontal="center" vertical="center"/>
    </xf>
    <xf numFmtId="0" fontId="62" fillId="0" borderId="56" xfId="153" applyFont="1" applyBorder="1" applyAlignment="1">
      <alignment horizontal="right" vertical="center"/>
    </xf>
    <xf numFmtId="195" fontId="62" fillId="0" borderId="56" xfId="153" applyNumberFormat="1" applyFont="1" applyBorder="1" applyAlignment="1">
      <alignment horizontal="center" vertical="center"/>
    </xf>
    <xf numFmtId="14" fontId="62" fillId="0" borderId="56" xfId="153" applyNumberFormat="1" applyFont="1" applyBorder="1" applyAlignment="1">
      <alignment horizontal="center" vertical="center"/>
    </xf>
    <xf numFmtId="0" fontId="62" fillId="0" borderId="65" xfId="153" applyFont="1" applyBorder="1" applyAlignment="1">
      <alignment horizontal="center" vertical="center"/>
    </xf>
    <xf numFmtId="0" fontId="62" fillId="0" borderId="66" xfId="153" applyFont="1" applyBorder="1" applyAlignment="1">
      <alignment horizontal="center" vertical="center"/>
    </xf>
    <xf numFmtId="0" fontId="62" fillId="0" borderId="66" xfId="153" applyFont="1" applyBorder="1" applyAlignment="1">
      <alignment horizontal="right" vertical="center"/>
    </xf>
    <xf numFmtId="195" fontId="62" fillId="0" borderId="66" xfId="153" applyNumberFormat="1" applyFont="1" applyBorder="1" applyAlignment="1">
      <alignment horizontal="center" vertical="center"/>
    </xf>
    <xf numFmtId="14" fontId="62" fillId="0" borderId="66" xfId="153" applyNumberFormat="1" applyFont="1" applyBorder="1" applyAlignment="1">
      <alignment horizontal="center" vertical="center"/>
    </xf>
    <xf numFmtId="0" fontId="60" fillId="0" borderId="57" xfId="153" applyFont="1" applyBorder="1" applyAlignment="1">
      <alignment horizontal="center" vertical="center"/>
    </xf>
    <xf numFmtId="0" fontId="60" fillId="0" borderId="57" xfId="153" applyFont="1" applyBorder="1" applyAlignment="1">
      <alignment horizontal="right" vertical="center"/>
    </xf>
    <xf numFmtId="195" fontId="60" fillId="0" borderId="57" xfId="153" applyNumberFormat="1" applyFont="1" applyBorder="1" applyAlignment="1">
      <alignment horizontal="center" vertical="center"/>
    </xf>
    <xf numFmtId="14" fontId="60" fillId="0" borderId="57" xfId="153" applyNumberFormat="1" applyFont="1" applyBorder="1" applyAlignment="1">
      <alignment horizontal="center" vertical="center"/>
    </xf>
    <xf numFmtId="0" fontId="60" fillId="0" borderId="22" xfId="153" applyFont="1" applyBorder="1" applyAlignment="1">
      <alignment horizontal="center" vertical="center"/>
    </xf>
    <xf numFmtId="0" fontId="60" fillId="0" borderId="22" xfId="153" applyFont="1" applyBorder="1" applyAlignment="1">
      <alignment horizontal="right" vertical="center"/>
    </xf>
    <xf numFmtId="195" fontId="60" fillId="0" borderId="22" xfId="153" applyNumberFormat="1" applyFont="1" applyBorder="1" applyAlignment="1">
      <alignment horizontal="center" vertical="center"/>
    </xf>
    <xf numFmtId="14" fontId="60" fillId="0" borderId="22" xfId="153" applyNumberFormat="1" applyFont="1" applyBorder="1" applyAlignment="1">
      <alignment horizontal="center" vertical="center"/>
    </xf>
    <xf numFmtId="0" fontId="60" fillId="0" borderId="0" xfId="153" applyFont="1" applyAlignment="1">
      <alignment horizontal="center" vertical="center"/>
    </xf>
    <xf numFmtId="0" fontId="60" fillId="0" borderId="0" xfId="153" applyFont="1" applyAlignment="1">
      <alignment horizontal="right" vertical="center"/>
    </xf>
    <xf numFmtId="195" fontId="60" fillId="0" borderId="0" xfId="153" applyNumberFormat="1" applyFont="1" applyAlignment="1">
      <alignment horizontal="center" vertical="center"/>
    </xf>
    <xf numFmtId="14" fontId="60" fillId="0" borderId="0" xfId="153" applyNumberFormat="1" applyFont="1" applyAlignment="1">
      <alignment horizontal="center" vertical="center"/>
    </xf>
    <xf numFmtId="0" fontId="60" fillId="0" borderId="13" xfId="153" applyFont="1" applyBorder="1" applyAlignment="1">
      <alignment horizontal="center" vertical="center"/>
    </xf>
    <xf numFmtId="0" fontId="60" fillId="0" borderId="13" xfId="153" applyFont="1" applyBorder="1" applyAlignment="1">
      <alignment horizontal="right" vertical="center"/>
    </xf>
    <xf numFmtId="195" fontId="60" fillId="0" borderId="13" xfId="153" applyNumberFormat="1" applyFont="1" applyBorder="1" applyAlignment="1">
      <alignment horizontal="center" vertical="center"/>
    </xf>
    <xf numFmtId="14" fontId="60" fillId="0" borderId="13" xfId="153" applyNumberFormat="1" applyFont="1" applyBorder="1" applyAlignment="1">
      <alignment horizontal="center" vertical="center"/>
    </xf>
    <xf numFmtId="0" fontId="60" fillId="0" borderId="58" xfId="153" applyFont="1" applyBorder="1" applyAlignment="1">
      <alignment horizontal="center" vertical="center"/>
    </xf>
    <xf numFmtId="0" fontId="60" fillId="0" borderId="62" xfId="153" applyFont="1" applyBorder="1" applyAlignment="1">
      <alignment horizontal="center" vertical="center"/>
    </xf>
    <xf numFmtId="193" fontId="62" fillId="0" borderId="66" xfId="153" applyNumberFormat="1" applyFont="1" applyBorder="1" applyAlignment="1">
      <alignment vertical="center"/>
    </xf>
    <xf numFmtId="0" fontId="54" fillId="0" borderId="90" xfId="12" applyFont="1" applyBorder="1" applyAlignment="1">
      <alignment horizontal="center" vertical="center"/>
    </xf>
    <xf numFmtId="41" fontId="67" fillId="0" borderId="43" xfId="2" applyFont="1" applyBorder="1" applyAlignment="1">
      <alignment horizontal="right" vertical="center"/>
    </xf>
    <xf numFmtId="41" fontId="67" fillId="0" borderId="8" xfId="2" applyFont="1" applyBorder="1" applyAlignment="1">
      <alignment horizontal="right" vertical="center"/>
    </xf>
    <xf numFmtId="41" fontId="67" fillId="0" borderId="9" xfId="2" applyFont="1" applyBorder="1" applyAlignment="1">
      <alignment horizontal="right" vertical="center"/>
    </xf>
    <xf numFmtId="41" fontId="67" fillId="0" borderId="15" xfId="2" applyFont="1" applyBorder="1" applyAlignment="1">
      <alignment horizontal="right" vertical="center"/>
    </xf>
    <xf numFmtId="41" fontId="67" fillId="0" borderId="20" xfId="2" applyFont="1" applyBorder="1" applyAlignment="1">
      <alignment horizontal="right" vertical="center"/>
    </xf>
    <xf numFmtId="41" fontId="67" fillId="0" borderId="18" xfId="2" applyFont="1" applyBorder="1" applyAlignment="1">
      <alignment horizontal="right" vertical="center"/>
    </xf>
    <xf numFmtId="41" fontId="67" fillId="0" borderId="16" xfId="2" applyFont="1" applyBorder="1" applyAlignment="1">
      <alignment horizontal="right" vertical="center"/>
    </xf>
    <xf numFmtId="41" fontId="67" fillId="0" borderId="3" xfId="2" applyFont="1" applyBorder="1" applyAlignment="1">
      <alignment horizontal="right" vertical="center"/>
    </xf>
    <xf numFmtId="41" fontId="67" fillId="0" borderId="4" xfId="2" applyFont="1" applyBorder="1" applyAlignment="1">
      <alignment horizontal="right" vertical="center"/>
    </xf>
    <xf numFmtId="177" fontId="40" fillId="0" borderId="0" xfId="3" applyNumberFormat="1" applyFont="1" applyFill="1" applyAlignment="1">
      <alignment vertical="center"/>
    </xf>
    <xf numFmtId="179" fontId="40" fillId="0" borderId="0" xfId="1" applyNumberFormat="1" applyFont="1" applyFill="1" applyAlignment="1">
      <alignment horizontal="right" vertical="center"/>
    </xf>
    <xf numFmtId="188" fontId="40" fillId="0" borderId="0" xfId="1" applyNumberFormat="1" applyFont="1" applyFill="1" applyAlignment="1">
      <alignment horizontal="center" vertical="center"/>
    </xf>
    <xf numFmtId="9" fontId="40" fillId="0" borderId="0" xfId="1" applyFont="1" applyFill="1" applyAlignment="1">
      <alignment horizontal="left" vertical="center"/>
    </xf>
    <xf numFmtId="176" fontId="24" fillId="0" borderId="0" xfId="3" applyNumberFormat="1" applyFont="1" applyFill="1" applyAlignment="1">
      <alignment horizontal="center" vertical="center"/>
    </xf>
    <xf numFmtId="176" fontId="41" fillId="0" borderId="0" xfId="3" applyNumberFormat="1" applyFont="1" applyFill="1" applyAlignment="1">
      <alignment horizontal="center" vertical="center"/>
    </xf>
    <xf numFmtId="0" fontId="40" fillId="0" borderId="0" xfId="3" applyFont="1" applyFill="1" applyAlignment="1">
      <alignment horizontal="center" vertical="center" wrapText="1"/>
    </xf>
    <xf numFmtId="41" fontId="42" fillId="0" borderId="0" xfId="2" applyFont="1" applyFill="1" applyAlignment="1">
      <alignment horizontal="right" vertical="center"/>
    </xf>
    <xf numFmtId="41" fontId="41" fillId="0" borderId="0" xfId="2" applyFont="1" applyFill="1" applyAlignment="1">
      <alignment horizontal="right" vertical="center"/>
    </xf>
    <xf numFmtId="41" fontId="39" fillId="0" borderId="0" xfId="2" applyFont="1" applyFill="1" applyAlignment="1">
      <alignment horizontal="right" vertical="center"/>
    </xf>
    <xf numFmtId="41" fontId="40" fillId="0" borderId="0" xfId="2" applyFont="1" applyFill="1" applyAlignment="1">
      <alignment horizontal="right" vertical="center"/>
    </xf>
    <xf numFmtId="178" fontId="33" fillId="0" borderId="0" xfId="0" applyNumberFormat="1" applyFont="1" applyFill="1" applyAlignment="1">
      <alignment horizontal="right" vertical="center"/>
    </xf>
    <xf numFmtId="177" fontId="33" fillId="0" borderId="22" xfId="3" applyNumberFormat="1" applyFont="1" applyFill="1" applyBorder="1" applyAlignment="1">
      <alignment horizontal="right" vertical="center"/>
    </xf>
    <xf numFmtId="176" fontId="65" fillId="0" borderId="0" xfId="3" applyNumberFormat="1" applyFont="1" applyFill="1" applyAlignment="1">
      <alignment vertical="center"/>
    </xf>
    <xf numFmtId="41" fontId="65" fillId="0" borderId="0" xfId="2" applyFont="1" applyFill="1" applyAlignment="1">
      <alignment vertical="center"/>
    </xf>
    <xf numFmtId="41" fontId="21" fillId="0" borderId="0" xfId="2" applyFont="1" applyFill="1" applyAlignment="1">
      <alignment horizontal="center" vertical="center" wrapText="1"/>
    </xf>
    <xf numFmtId="41" fontId="21" fillId="0" borderId="27" xfId="3" applyNumberFormat="1" applyFont="1" applyFill="1" applyBorder="1" applyAlignment="1">
      <alignment horizontal="center" vertical="center" wrapText="1"/>
    </xf>
    <xf numFmtId="176" fontId="21" fillId="0" borderId="27" xfId="3" applyNumberFormat="1" applyFont="1" applyFill="1" applyBorder="1" applyAlignment="1">
      <alignment horizontal="center" vertical="center" wrapText="1"/>
    </xf>
    <xf numFmtId="176" fontId="33" fillId="0" borderId="27" xfId="3" applyNumberFormat="1" applyFont="1" applyFill="1" applyBorder="1" applyAlignment="1">
      <alignment vertical="center"/>
    </xf>
    <xf numFmtId="176" fontId="65" fillId="0" borderId="0" xfId="3" applyNumberFormat="1" applyFont="1" applyFill="1" applyAlignment="1">
      <alignment horizontal="center" vertical="center"/>
    </xf>
    <xf numFmtId="178" fontId="43" fillId="0" borderId="3" xfId="3" applyNumberFormat="1" applyFont="1" applyFill="1" applyBorder="1" applyAlignment="1">
      <alignment horizontal="center" vertical="center" wrapText="1"/>
    </xf>
    <xf numFmtId="0" fontId="68" fillId="0" borderId="0" xfId="43">
      <alignment vertical="center"/>
    </xf>
    <xf numFmtId="0" fontId="62" fillId="0" borderId="66" xfId="40" applyFont="1" applyBorder="1" applyAlignment="1">
      <alignment horizontal="center" vertical="center"/>
    </xf>
    <xf numFmtId="14" fontId="62" fillId="0" borderId="66" xfId="40" applyNumberFormat="1" applyFont="1" applyBorder="1" applyAlignment="1">
      <alignment horizontal="center" vertical="center"/>
    </xf>
    <xf numFmtId="0" fontId="62" fillId="0" borderId="62" xfId="40" applyFont="1" applyBorder="1" applyAlignment="1">
      <alignment horizontal="center" vertical="center"/>
    </xf>
    <xf numFmtId="14" fontId="62" fillId="0" borderId="62" xfId="40" applyNumberFormat="1" applyFont="1" applyBorder="1" applyAlignment="1">
      <alignment horizontal="center" vertical="center"/>
    </xf>
    <xf numFmtId="0" fontId="62" fillId="0" borderId="63" xfId="40" applyFont="1" applyBorder="1" applyAlignment="1">
      <alignment horizontal="center" vertical="center"/>
    </xf>
    <xf numFmtId="14" fontId="62" fillId="0" borderId="63" xfId="40" applyNumberFormat="1" applyFont="1" applyBorder="1" applyAlignment="1">
      <alignment horizontal="center" vertical="center"/>
    </xf>
    <xf numFmtId="0" fontId="62" fillId="0" borderId="57" xfId="40" applyFont="1" applyBorder="1" applyAlignment="1">
      <alignment horizontal="center" vertical="center"/>
    </xf>
    <xf numFmtId="14" fontId="62" fillId="0" borderId="57" xfId="40" applyNumberFormat="1" applyFont="1" applyBorder="1" applyAlignment="1">
      <alignment horizontal="center" vertical="center"/>
    </xf>
    <xf numFmtId="14" fontId="62" fillId="0" borderId="56" xfId="40" applyNumberFormat="1" applyFont="1" applyBorder="1" applyAlignment="1">
      <alignment horizontal="center" vertical="center"/>
    </xf>
    <xf numFmtId="14" fontId="62" fillId="0" borderId="60" xfId="40" applyNumberFormat="1" applyFont="1" applyBorder="1" applyAlignment="1">
      <alignment horizontal="center" vertical="center"/>
    </xf>
    <xf numFmtId="14" fontId="62" fillId="0" borderId="59" xfId="40" applyNumberFormat="1" applyFont="1" applyBorder="1" applyAlignment="1">
      <alignment horizontal="center" vertical="center"/>
    </xf>
    <xf numFmtId="14" fontId="74" fillId="0" borderId="59" xfId="40" applyNumberFormat="1" applyFont="1" applyBorder="1" applyAlignment="1">
      <alignment horizontal="center" vertical="center"/>
    </xf>
    <xf numFmtId="14" fontId="63" fillId="0" borderId="66" xfId="40" applyNumberFormat="1" applyFont="1" applyBorder="1" applyAlignment="1">
      <alignment horizontal="center" vertical="center"/>
    </xf>
    <xf numFmtId="14" fontId="63" fillId="0" borderId="60" xfId="40" applyNumberFormat="1" applyFont="1" applyBorder="1" applyAlignment="1">
      <alignment horizontal="center" vertical="center"/>
    </xf>
    <xf numFmtId="14" fontId="63" fillId="0" borderId="59" xfId="40" applyNumberFormat="1" applyFont="1" applyBorder="1" applyAlignment="1">
      <alignment horizontal="center" vertical="center"/>
    </xf>
    <xf numFmtId="14" fontId="63" fillId="0" borderId="56" xfId="40" applyNumberFormat="1" applyFont="1" applyBorder="1" applyAlignment="1">
      <alignment horizontal="center" vertical="center"/>
    </xf>
    <xf numFmtId="14" fontId="63" fillId="0" borderId="63" xfId="40" applyNumberFormat="1" applyFont="1" applyBorder="1" applyAlignment="1">
      <alignment horizontal="center" vertical="center"/>
    </xf>
    <xf numFmtId="14" fontId="62" fillId="0" borderId="74" xfId="40" applyNumberFormat="1" applyFont="1" applyBorder="1" applyAlignment="1">
      <alignment horizontal="center" vertical="center"/>
    </xf>
    <xf numFmtId="14" fontId="62" fillId="0" borderId="22" xfId="40" applyNumberFormat="1" applyFont="1" applyBorder="1" applyAlignment="1">
      <alignment horizontal="center" vertical="center"/>
    </xf>
    <xf numFmtId="14" fontId="62" fillId="0" borderId="0" xfId="40" applyNumberFormat="1" applyFont="1" applyAlignment="1">
      <alignment horizontal="center" vertical="center"/>
    </xf>
    <xf numFmtId="14" fontId="62" fillId="0" borderId="13" xfId="40" applyNumberFormat="1" applyFont="1" applyBorder="1" applyAlignment="1">
      <alignment horizontal="center" vertical="center"/>
    </xf>
    <xf numFmtId="14" fontId="62" fillId="0" borderId="58" xfId="40" applyNumberFormat="1" applyFont="1" applyBorder="1" applyAlignment="1">
      <alignment horizontal="center" vertical="center"/>
    </xf>
    <xf numFmtId="14" fontId="63" fillId="0" borderId="62" xfId="40" applyNumberFormat="1" applyFont="1" applyBorder="1" applyAlignment="1">
      <alignment horizontal="center" vertical="center"/>
    </xf>
    <xf numFmtId="0" fontId="60" fillId="0" borderId="0" xfId="51" applyFont="1" applyAlignment="1">
      <alignment horizontal="center" vertical="center"/>
    </xf>
    <xf numFmtId="0" fontId="62" fillId="0" borderId="0" xfId="51" applyFont="1" applyAlignment="1">
      <alignment horizontal="center" vertical="center"/>
    </xf>
    <xf numFmtId="0" fontId="60" fillId="0" borderId="0" xfId="43" applyFont="1">
      <alignment vertical="center"/>
    </xf>
    <xf numFmtId="0" fontId="60" fillId="0" borderId="0" xfId="43" applyFont="1" applyAlignment="1">
      <alignment horizontal="center" vertical="center"/>
    </xf>
    <xf numFmtId="41" fontId="68" fillId="0" borderId="0" xfId="2" applyFont="1">
      <alignment vertical="center"/>
    </xf>
    <xf numFmtId="41" fontId="68" fillId="0" borderId="0" xfId="43" applyNumberFormat="1">
      <alignment vertical="center"/>
    </xf>
    <xf numFmtId="0" fontId="19" fillId="0" borderId="0" xfId="0" applyFont="1" applyFill="1" applyAlignment="1">
      <alignment horizontal="center" vertical="center"/>
    </xf>
    <xf numFmtId="0" fontId="65" fillId="0" borderId="0" xfId="3" applyFont="1" applyFill="1" applyAlignment="1">
      <alignment vertical="center"/>
    </xf>
    <xf numFmtId="0" fontId="33" fillId="0" borderId="32" xfId="3" applyFont="1" applyFill="1" applyBorder="1" applyAlignment="1">
      <alignment vertical="center" wrapText="1"/>
    </xf>
    <xf numFmtId="177" fontId="33" fillId="0" borderId="0" xfId="3" applyNumberFormat="1" applyFont="1" applyFill="1" applyAlignment="1">
      <alignment vertical="center"/>
    </xf>
    <xf numFmtId="188" fontId="33" fillId="0" borderId="0" xfId="1" applyNumberFormat="1" applyFont="1" applyFill="1" applyAlignment="1">
      <alignment horizontal="center" vertical="center"/>
    </xf>
    <xf numFmtId="0" fontId="65" fillId="0" borderId="0" xfId="0" applyFont="1" applyFill="1" applyAlignment="1">
      <alignment vertical="center"/>
    </xf>
    <xf numFmtId="38" fontId="39" fillId="0" borderId="20" xfId="3" applyNumberFormat="1" applyFont="1" applyFill="1" applyBorder="1" applyAlignment="1">
      <alignment vertical="center"/>
    </xf>
    <xf numFmtId="41" fontId="39" fillId="0" borderId="20" xfId="0" applyNumberFormat="1" applyFont="1" applyFill="1" applyBorder="1" applyAlignment="1">
      <alignment vertical="center"/>
    </xf>
    <xf numFmtId="0" fontId="44" fillId="0" borderId="1" xfId="3" applyFont="1" applyFill="1" applyBorder="1" applyAlignment="1">
      <alignment horizontal="center" vertical="center" wrapText="1"/>
    </xf>
    <xf numFmtId="38" fontId="44" fillId="0" borderId="1" xfId="3" applyNumberFormat="1" applyFont="1" applyFill="1" applyBorder="1" applyAlignment="1">
      <alignment vertical="center"/>
    </xf>
    <xf numFmtId="9" fontId="44" fillId="0" borderId="1" xfId="1" applyFont="1" applyFill="1" applyBorder="1" applyAlignment="1">
      <alignment horizontal="center" vertical="center"/>
    </xf>
    <xf numFmtId="0" fontId="44" fillId="0" borderId="27" xfId="3" applyFont="1" applyFill="1" applyBorder="1" applyAlignment="1">
      <alignment horizontal="center" vertical="center" wrapText="1"/>
    </xf>
    <xf numFmtId="38" fontId="44" fillId="0" borderId="27" xfId="3" applyNumberFormat="1" applyFont="1" applyFill="1" applyBorder="1" applyAlignment="1">
      <alignment vertical="center"/>
    </xf>
    <xf numFmtId="9" fontId="44" fillId="0" borderId="27" xfId="1" applyFont="1" applyFill="1" applyBorder="1" applyAlignment="1">
      <alignment horizontal="center" vertical="center"/>
    </xf>
    <xf numFmtId="0" fontId="45" fillId="0" borderId="30" xfId="3" applyFont="1" applyFill="1" applyBorder="1" applyAlignment="1">
      <alignment vertical="center"/>
    </xf>
    <xf numFmtId="176" fontId="45" fillId="0" borderId="30" xfId="3" applyNumberFormat="1" applyFont="1" applyFill="1" applyBorder="1" applyAlignment="1">
      <alignment vertical="center"/>
    </xf>
    <xf numFmtId="176" fontId="45" fillId="0" borderId="30" xfId="3" applyNumberFormat="1" applyFont="1" applyFill="1" applyBorder="1" applyAlignment="1">
      <alignment horizontal="center" vertical="center"/>
    </xf>
    <xf numFmtId="176" fontId="45" fillId="0" borderId="30" xfId="3" applyNumberFormat="1" applyFont="1" applyFill="1" applyBorder="1" applyAlignment="1">
      <alignment horizontal="right" vertical="center"/>
    </xf>
    <xf numFmtId="176" fontId="45" fillId="0" borderId="31" xfId="3" applyNumberFormat="1" applyFont="1" applyFill="1" applyBorder="1" applyAlignment="1">
      <alignment horizontal="center" vertical="center"/>
    </xf>
    <xf numFmtId="0" fontId="45" fillId="0" borderId="52" xfId="3" applyFont="1" applyFill="1" applyBorder="1" applyAlignment="1">
      <alignment horizontal="center" vertical="center"/>
    </xf>
    <xf numFmtId="176" fontId="44" fillId="0" borderId="30" xfId="3" applyNumberFormat="1" applyFont="1" applyFill="1" applyBorder="1" applyAlignment="1">
      <alignment horizontal="right" vertical="center"/>
    </xf>
    <xf numFmtId="38" fontId="95" fillId="0" borderId="11" xfId="3" applyNumberFormat="1" applyFont="1" applyFill="1" applyBorder="1" applyAlignment="1">
      <alignment vertical="center"/>
    </xf>
    <xf numFmtId="9" fontId="95" fillId="0" borderId="11" xfId="1" applyFont="1" applyFill="1" applyBorder="1" applyAlignment="1">
      <alignment horizontal="center" vertical="center"/>
    </xf>
    <xf numFmtId="0" fontId="39" fillId="0" borderId="36" xfId="3" applyFont="1" applyFill="1" applyBorder="1" applyAlignment="1">
      <alignment vertical="center"/>
    </xf>
    <xf numFmtId="0" fontId="39" fillId="0" borderId="14" xfId="3" applyFont="1" applyFill="1" applyBorder="1" applyAlignment="1">
      <alignment vertical="center"/>
    </xf>
    <xf numFmtId="176" fontId="39" fillId="0" borderId="14" xfId="3" applyNumberFormat="1" applyFont="1" applyFill="1" applyBorder="1" applyAlignment="1">
      <alignment vertical="center"/>
    </xf>
    <xf numFmtId="176" fontId="39" fillId="0" borderId="14" xfId="3" applyNumberFormat="1" applyFont="1" applyFill="1" applyBorder="1" applyAlignment="1">
      <alignment horizontal="center" vertical="center"/>
    </xf>
    <xf numFmtId="176" fontId="39" fillId="0" borderId="37" xfId="3" applyNumberFormat="1" applyFont="1" applyFill="1" applyBorder="1" applyAlignment="1">
      <alignment horizontal="center" vertical="center"/>
    </xf>
    <xf numFmtId="0" fontId="39" fillId="0" borderId="52" xfId="3" applyFont="1" applyFill="1" applyBorder="1" applyAlignment="1">
      <alignment vertical="center"/>
    </xf>
    <xf numFmtId="0" fontId="39" fillId="0" borderId="30" xfId="3" applyFont="1" applyFill="1" applyBorder="1" applyAlignment="1">
      <alignment vertical="center"/>
    </xf>
    <xf numFmtId="176" fontId="39" fillId="0" borderId="30" xfId="3" applyNumberFormat="1" applyFont="1" applyFill="1" applyBorder="1" applyAlignment="1">
      <alignment horizontal="center" vertical="center"/>
    </xf>
    <xf numFmtId="176" fontId="39" fillId="0" borderId="30" xfId="3" applyNumberFormat="1" applyFont="1" applyFill="1" applyBorder="1" applyAlignment="1">
      <alignment vertical="center"/>
    </xf>
    <xf numFmtId="176" fontId="39" fillId="0" borderId="31" xfId="3" applyNumberFormat="1" applyFont="1" applyFill="1" applyBorder="1" applyAlignment="1">
      <alignment horizontal="center" vertical="center"/>
    </xf>
    <xf numFmtId="176" fontId="95" fillId="0" borderId="0" xfId="3" applyNumberFormat="1" applyFont="1" applyFill="1" applyAlignment="1">
      <alignment vertical="center"/>
    </xf>
    <xf numFmtId="41" fontId="45" fillId="0" borderId="0" xfId="2" applyFont="1" applyFill="1" applyAlignment="1">
      <alignment horizontal="right" vertical="center"/>
    </xf>
    <xf numFmtId="41" fontId="45" fillId="0" borderId="0" xfId="2" applyFont="1" applyFill="1" applyAlignment="1">
      <alignment vertical="center"/>
    </xf>
    <xf numFmtId="41" fontId="95" fillId="0" borderId="0" xfId="2" applyFont="1" applyFill="1" applyAlignment="1">
      <alignment vertical="center"/>
    </xf>
    <xf numFmtId="41" fontId="44" fillId="0" borderId="0" xfId="2" applyFont="1" applyFill="1" applyAlignment="1">
      <alignment horizontal="right" vertical="center"/>
    </xf>
    <xf numFmtId="41" fontId="39" fillId="0" borderId="0" xfId="2" applyFont="1" applyFill="1" applyAlignment="1">
      <alignment vertical="center"/>
    </xf>
    <xf numFmtId="180" fontId="40" fillId="0" borderId="0" xfId="2" applyNumberFormat="1" applyFont="1" applyFill="1" applyAlignment="1">
      <alignment horizontal="center" vertical="center"/>
    </xf>
    <xf numFmtId="0" fontId="40" fillId="0" borderId="0" xfId="0" applyFont="1" applyFill="1" applyAlignment="1">
      <alignment vertical="center"/>
    </xf>
    <xf numFmtId="0" fontId="40" fillId="0" borderId="5" xfId="0" applyFont="1" applyFill="1" applyBorder="1" applyAlignment="1">
      <alignment horizontal="center" vertical="center"/>
    </xf>
    <xf numFmtId="179" fontId="33" fillId="0" borderId="0" xfId="1" applyNumberFormat="1" applyFont="1" applyFill="1" applyAlignment="1">
      <alignment horizontal="center" vertical="center"/>
    </xf>
    <xf numFmtId="41" fontId="33" fillId="0" borderId="14" xfId="2" applyFont="1" applyFill="1" applyBorder="1" applyAlignment="1">
      <alignment horizontal="center" vertical="center"/>
    </xf>
    <xf numFmtId="178" fontId="40" fillId="0" borderId="0" xfId="3" applyNumberFormat="1" applyFont="1" applyFill="1" applyAlignment="1">
      <alignment horizontal="right" vertical="center"/>
    </xf>
    <xf numFmtId="0" fontId="21" fillId="0" borderId="17" xfId="3" applyFont="1" applyFill="1" applyBorder="1" applyAlignment="1">
      <alignment vertical="center" wrapText="1"/>
    </xf>
    <xf numFmtId="0" fontId="33" fillId="0" borderId="14" xfId="0" applyFont="1" applyFill="1" applyBorder="1" applyAlignment="1">
      <alignment vertical="center"/>
    </xf>
    <xf numFmtId="176" fontId="33" fillId="0" borderId="54" xfId="3" applyNumberFormat="1" applyFont="1" applyFill="1" applyBorder="1" applyAlignment="1">
      <alignment horizontal="right" vertical="center"/>
    </xf>
    <xf numFmtId="0" fontId="40" fillId="0" borderId="1" xfId="3" applyFont="1" applyFill="1" applyBorder="1" applyAlignment="1">
      <alignment horizontal="center" vertical="center" wrapText="1"/>
    </xf>
    <xf numFmtId="38" fontId="40" fillId="0" borderId="34" xfId="3" applyNumberFormat="1" applyFont="1" applyFill="1" applyBorder="1" applyAlignment="1">
      <alignment vertical="center"/>
    </xf>
    <xf numFmtId="176" fontId="40" fillId="0" borderId="1" xfId="0" applyNumberFormat="1" applyFont="1" applyFill="1" applyBorder="1" applyAlignment="1">
      <alignment vertical="center"/>
    </xf>
    <xf numFmtId="9" fontId="40" fillId="0" borderId="1" xfId="1" applyFont="1" applyFill="1" applyBorder="1" applyAlignment="1">
      <alignment horizontal="center" vertical="center"/>
    </xf>
    <xf numFmtId="0" fontId="40" fillId="0" borderId="27" xfId="3" applyFont="1" applyFill="1" applyBorder="1" applyAlignment="1">
      <alignment horizontal="center" vertical="center" wrapText="1"/>
    </xf>
    <xf numFmtId="38" fontId="40" fillId="0" borderId="33" xfId="3" applyNumberFormat="1" applyFont="1" applyFill="1" applyBorder="1" applyAlignment="1">
      <alignment vertical="center"/>
    </xf>
    <xf numFmtId="9" fontId="40" fillId="0" borderId="27" xfId="1" applyFont="1" applyFill="1" applyBorder="1" applyAlignment="1">
      <alignment horizontal="center" vertical="center"/>
    </xf>
    <xf numFmtId="0" fontId="40" fillId="0" borderId="0" xfId="0" applyFont="1" applyFill="1">
      <alignment vertical="center"/>
    </xf>
    <xf numFmtId="178" fontId="40" fillId="0" borderId="0" xfId="0" applyNumberFormat="1" applyFont="1" applyFill="1" applyAlignment="1">
      <alignment horizontal="right" vertical="center"/>
    </xf>
    <xf numFmtId="176" fontId="40" fillId="0" borderId="14" xfId="3" applyNumberFormat="1" applyFont="1" applyFill="1" applyBorder="1" applyAlignment="1">
      <alignment horizontal="center" vertical="center"/>
    </xf>
    <xf numFmtId="0" fontId="33" fillId="0" borderId="32" xfId="3" applyFont="1" applyFill="1" applyBorder="1" applyAlignment="1">
      <alignment horizontal="center" vertical="center" wrapText="1"/>
    </xf>
    <xf numFmtId="0" fontId="42" fillId="0" borderId="22" xfId="3" applyFont="1" applyFill="1" applyBorder="1" applyAlignment="1">
      <alignment vertical="center"/>
    </xf>
    <xf numFmtId="0" fontId="42" fillId="0" borderId="22" xfId="3" applyFont="1" applyFill="1" applyBorder="1" applyAlignment="1">
      <alignment horizontal="center" vertical="center"/>
    </xf>
    <xf numFmtId="196" fontId="0" fillId="0" borderId="41" xfId="8" applyNumberFormat="1" applyFont="1" applyFill="1" applyBorder="1">
      <alignment vertical="center"/>
    </xf>
    <xf numFmtId="0" fontId="40" fillId="0" borderId="32" xfId="3" applyFont="1" applyFill="1" applyBorder="1" applyAlignment="1">
      <alignment vertical="center" wrapText="1"/>
    </xf>
    <xf numFmtId="178" fontId="40" fillId="0" borderId="27" xfId="3" applyNumberFormat="1" applyFont="1" applyFill="1" applyBorder="1" applyAlignment="1">
      <alignment vertical="center"/>
    </xf>
    <xf numFmtId="177" fontId="40" fillId="0" borderId="27" xfId="3" applyNumberFormat="1" applyFont="1" applyFill="1" applyBorder="1" applyAlignment="1">
      <alignment vertical="center"/>
    </xf>
    <xf numFmtId="0" fontId="96" fillId="0" borderId="0" xfId="0" applyFont="1" applyFill="1" applyAlignment="1">
      <alignment vertical="center"/>
    </xf>
    <xf numFmtId="0" fontId="40" fillId="0" borderId="32" xfId="3" applyFont="1" applyFill="1" applyBorder="1" applyAlignment="1">
      <alignment horizontal="center" vertical="center" wrapText="1"/>
    </xf>
    <xf numFmtId="0" fontId="96" fillId="0" borderId="0" xfId="3" applyFont="1" applyFill="1" applyAlignment="1">
      <alignment vertical="center"/>
    </xf>
    <xf numFmtId="0" fontId="40" fillId="0" borderId="11" xfId="3" applyFont="1" applyFill="1" applyBorder="1" applyAlignment="1">
      <alignment horizontal="center" vertical="center" wrapText="1"/>
    </xf>
    <xf numFmtId="176" fontId="40" fillId="0" borderId="14" xfId="3" applyNumberFormat="1" applyFont="1" applyFill="1" applyBorder="1" applyAlignment="1">
      <alignment vertical="center"/>
    </xf>
    <xf numFmtId="0" fontId="41" fillId="0" borderId="36" xfId="3" applyFont="1" applyFill="1" applyBorder="1" applyAlignment="1">
      <alignment vertical="center"/>
    </xf>
    <xf numFmtId="176" fontId="41" fillId="0" borderId="14" xfId="3" applyNumberFormat="1" applyFont="1" applyFill="1" applyBorder="1" applyAlignment="1">
      <alignment horizontal="center" vertical="center"/>
    </xf>
    <xf numFmtId="176" fontId="41" fillId="0" borderId="37" xfId="3" applyNumberFormat="1" applyFont="1" applyFill="1" applyBorder="1" applyAlignment="1">
      <alignment horizontal="center" vertical="center"/>
    </xf>
    <xf numFmtId="38" fontId="40" fillId="0" borderId="11" xfId="3" applyNumberFormat="1" applyFont="1" applyFill="1" applyBorder="1" applyAlignment="1">
      <alignment vertical="center"/>
    </xf>
    <xf numFmtId="9" fontId="40" fillId="0" borderId="11" xfId="1" applyFont="1" applyFill="1" applyBorder="1" applyAlignment="1">
      <alignment horizontal="center" vertical="center"/>
    </xf>
    <xf numFmtId="41" fontId="97" fillId="0" borderId="0" xfId="2" applyFont="1" applyFill="1">
      <alignment vertical="center"/>
    </xf>
    <xf numFmtId="41" fontId="97" fillId="0" borderId="0" xfId="2" applyFont="1" applyFill="1" applyAlignment="1">
      <alignment vertical="center"/>
    </xf>
    <xf numFmtId="41" fontId="97" fillId="0" borderId="0" xfId="2" applyFont="1" applyFill="1" applyAlignment="1">
      <alignment horizontal="center" vertical="center"/>
    </xf>
    <xf numFmtId="41" fontId="31" fillId="0" borderId="0" xfId="2" applyFont="1" applyFill="1" applyAlignment="1">
      <alignment horizontal="right" vertical="center"/>
    </xf>
    <xf numFmtId="0" fontId="65" fillId="0" borderId="0" xfId="3" applyFont="1" applyFill="1" applyAlignment="1">
      <alignment horizontal="center" vertical="center"/>
    </xf>
    <xf numFmtId="41" fontId="65" fillId="0" borderId="0" xfId="0" applyNumberFormat="1" applyFont="1" applyFill="1" applyAlignment="1">
      <alignment vertical="center"/>
    </xf>
    <xf numFmtId="178" fontId="65" fillId="0" borderId="0" xfId="0" applyNumberFormat="1" applyFont="1" applyFill="1" applyAlignment="1">
      <alignment vertical="center"/>
    </xf>
    <xf numFmtId="41" fontId="65" fillId="0" borderId="0" xfId="2" applyFont="1" applyFill="1">
      <alignment vertical="center"/>
    </xf>
    <xf numFmtId="41" fontId="65" fillId="0" borderId="0" xfId="0" applyNumberFormat="1" applyFont="1" applyFill="1">
      <alignment vertical="center"/>
    </xf>
    <xf numFmtId="41" fontId="98" fillId="0" borderId="0" xfId="2" applyFont="1" applyFill="1">
      <alignment vertical="center"/>
    </xf>
    <xf numFmtId="176" fontId="65" fillId="0" borderId="0" xfId="0" applyNumberFormat="1" applyFont="1" applyFill="1" applyAlignment="1">
      <alignment vertical="center"/>
    </xf>
    <xf numFmtId="176" fontId="99" fillId="0" borderId="0" xfId="0" applyNumberFormat="1" applyFont="1" applyFill="1" applyAlignment="1">
      <alignment vertical="center"/>
    </xf>
    <xf numFmtId="41" fontId="99" fillId="0" borderId="0" xfId="2" applyFont="1" applyFill="1" applyAlignment="1">
      <alignment vertical="center"/>
    </xf>
    <xf numFmtId="0" fontId="100" fillId="0" borderId="13" xfId="0" applyFont="1" applyBorder="1">
      <alignment vertical="center"/>
    </xf>
    <xf numFmtId="0" fontId="57" fillId="0" borderId="13" xfId="0" applyFont="1" applyBorder="1">
      <alignment vertical="center"/>
    </xf>
    <xf numFmtId="0" fontId="101" fillId="0" borderId="0" xfId="0" applyFont="1">
      <alignment vertical="center"/>
    </xf>
    <xf numFmtId="0" fontId="57" fillId="0" borderId="0" xfId="0" applyFont="1" applyAlignment="1">
      <alignment horizontal="centerContinuous" vertical="center"/>
    </xf>
    <xf numFmtId="0" fontId="61" fillId="0" borderId="65" xfId="0" applyFont="1" applyBorder="1" applyAlignment="1">
      <alignment horizontal="center" vertical="center"/>
    </xf>
    <xf numFmtId="0" fontId="61" fillId="0" borderId="66" xfId="0" applyFont="1" applyBorder="1" applyAlignment="1">
      <alignment horizontal="center" vertical="center"/>
    </xf>
    <xf numFmtId="14" fontId="61" fillId="0" borderId="66" xfId="0" applyNumberFormat="1" applyFont="1" applyBorder="1" applyAlignment="1">
      <alignment horizontal="center" vertical="center"/>
    </xf>
    <xf numFmtId="0" fontId="61" fillId="0" borderId="66" xfId="0" applyFont="1" applyBorder="1" applyAlignment="1">
      <alignment horizontal="center" vertical="center" wrapText="1"/>
    </xf>
    <xf numFmtId="0" fontId="61" fillId="0" borderId="69" xfId="0" applyFont="1" applyBorder="1" applyAlignment="1">
      <alignment horizontal="center" vertical="center" wrapText="1"/>
    </xf>
    <xf numFmtId="193" fontId="62" fillId="0" borderId="66" xfId="502" applyNumberFormat="1" applyFont="1" applyBorder="1" applyAlignment="1">
      <alignment horizontal="right" vertical="center"/>
    </xf>
    <xf numFmtId="193" fontId="60" fillId="0" borderId="66" xfId="0" applyNumberFormat="1" applyFont="1" applyBorder="1">
      <alignment vertical="center"/>
    </xf>
    <xf numFmtId="193" fontId="62" fillId="0" borderId="62" xfId="502" applyNumberFormat="1" applyFont="1" applyBorder="1" applyAlignment="1">
      <alignment horizontal="right" vertical="center"/>
    </xf>
    <xf numFmtId="193" fontId="62" fillId="0" borderId="63" xfId="502" applyNumberFormat="1" applyFont="1" applyBorder="1" applyAlignment="1">
      <alignment horizontal="right" vertical="center"/>
    </xf>
    <xf numFmtId="193" fontId="62" fillId="0" borderId="56" xfId="502" applyNumberFormat="1" applyFont="1" applyBorder="1" applyAlignment="1">
      <alignment horizontal="right" vertical="center"/>
    </xf>
    <xf numFmtId="193" fontId="62" fillId="0" borderId="60" xfId="502" applyNumberFormat="1" applyFont="1" applyBorder="1" applyAlignment="1">
      <alignment horizontal="right" vertical="center"/>
    </xf>
    <xf numFmtId="193" fontId="62" fillId="0" borderId="59" xfId="502" applyNumberFormat="1" applyFont="1" applyBorder="1" applyAlignment="1">
      <alignment horizontal="right" vertical="center"/>
    </xf>
    <xf numFmtId="193" fontId="74" fillId="0" borderId="59" xfId="502" applyNumberFormat="1" applyFont="1" applyBorder="1" applyAlignment="1">
      <alignment horizontal="right" vertical="center"/>
    </xf>
    <xf numFmtId="193" fontId="62" fillId="0" borderId="58" xfId="502" applyNumberFormat="1" applyFont="1" applyBorder="1" applyAlignment="1">
      <alignment horizontal="right" vertical="center"/>
    </xf>
    <xf numFmtId="193" fontId="62" fillId="0" borderId="57" xfId="502" applyNumberFormat="1" applyFont="1" applyBorder="1" applyAlignment="1">
      <alignment horizontal="right" vertical="center"/>
    </xf>
    <xf numFmtId="193" fontId="62" fillId="0" borderId="74" xfId="502" applyNumberFormat="1" applyFont="1" applyBorder="1" applyAlignment="1">
      <alignment horizontal="right" vertical="center"/>
    </xf>
    <xf numFmtId="193" fontId="62" fillId="0" borderId="0" xfId="502" applyNumberFormat="1" applyFont="1" applyAlignment="1">
      <alignment horizontal="right" vertical="center"/>
    </xf>
    <xf numFmtId="193" fontId="62" fillId="0" borderId="13" xfId="502" applyNumberFormat="1" applyFont="1" applyBorder="1" applyAlignment="1">
      <alignment horizontal="right" vertical="center"/>
    </xf>
    <xf numFmtId="41" fontId="17" fillId="0" borderId="0" xfId="2" applyFont="1">
      <alignment vertical="center"/>
    </xf>
    <xf numFmtId="0" fontId="62" fillId="0" borderId="74" xfId="40" applyFont="1" applyBorder="1" applyAlignment="1">
      <alignment horizontal="center" vertical="center"/>
    </xf>
    <xf numFmtId="194" fontId="60" fillId="0" borderId="63" xfId="153" applyNumberFormat="1" applyFont="1" applyBorder="1" applyAlignment="1">
      <alignment horizontal="right" vertical="center"/>
    </xf>
    <xf numFmtId="3" fontId="68" fillId="0" borderId="0" xfId="43" applyNumberFormat="1">
      <alignment vertical="center"/>
    </xf>
    <xf numFmtId="176" fontId="33" fillId="0" borderId="24" xfId="3" applyNumberFormat="1" applyFont="1" applyFill="1" applyBorder="1" applyAlignment="1">
      <alignment horizontal="center" vertical="center"/>
    </xf>
    <xf numFmtId="177" fontId="33" fillId="0" borderId="21" xfId="3" applyNumberFormat="1" applyFont="1" applyFill="1" applyBorder="1" applyAlignment="1">
      <alignment horizontal="right" vertical="center"/>
    </xf>
    <xf numFmtId="178" fontId="70" fillId="0" borderId="0" xfId="0" applyNumberFormat="1" applyFont="1" applyFill="1">
      <alignment vertical="center"/>
    </xf>
    <xf numFmtId="176" fontId="33" fillId="0" borderId="30" xfId="3" applyNumberFormat="1" applyFont="1" applyFill="1" applyBorder="1" applyAlignment="1">
      <alignment horizontal="left" vertical="center"/>
    </xf>
    <xf numFmtId="43" fontId="65" fillId="0" borderId="0" xfId="0" applyNumberFormat="1" applyFont="1" applyFill="1" applyAlignment="1">
      <alignment vertical="center"/>
    </xf>
    <xf numFmtId="38" fontId="33" fillId="0" borderId="27" xfId="3" applyNumberFormat="1" applyFont="1" applyFill="1" applyBorder="1" applyAlignment="1">
      <alignment vertical="center"/>
    </xf>
    <xf numFmtId="176" fontId="43" fillId="0" borderId="0" xfId="3" applyNumberFormat="1" applyFont="1" applyFill="1" applyAlignment="1">
      <alignment vertical="center"/>
    </xf>
    <xf numFmtId="0" fontId="43" fillId="0" borderId="0" xfId="3" applyFont="1" applyFill="1" applyAlignment="1">
      <alignment horizontal="center" vertical="center"/>
    </xf>
    <xf numFmtId="176" fontId="43" fillId="0" borderId="0" xfId="3" applyNumberFormat="1" applyFont="1" applyFill="1" applyAlignment="1">
      <alignment horizontal="center" vertical="center"/>
    </xf>
    <xf numFmtId="0" fontId="43" fillId="0" borderId="0" xfId="3" applyFont="1" applyFill="1" applyAlignment="1">
      <alignment vertical="center"/>
    </xf>
    <xf numFmtId="0" fontId="43" fillId="0" borderId="0" xfId="0" applyFont="1" applyFill="1" applyAlignment="1">
      <alignment vertical="center"/>
    </xf>
    <xf numFmtId="0" fontId="43" fillId="0" borderId="0" xfId="0" applyFont="1" applyFill="1" applyAlignment="1">
      <alignment horizontal="center" vertical="center"/>
    </xf>
    <xf numFmtId="176" fontId="42" fillId="0" borderId="37" xfId="3" applyNumberFormat="1" applyFont="1" applyFill="1" applyBorder="1" applyAlignment="1">
      <alignment horizontal="center" vertical="center"/>
    </xf>
    <xf numFmtId="176" fontId="43" fillId="0" borderId="14" xfId="3" applyNumberFormat="1" applyFont="1" applyFill="1" applyBorder="1" applyAlignment="1">
      <alignment vertical="center"/>
    </xf>
    <xf numFmtId="0" fontId="43" fillId="0" borderId="14" xfId="3" applyFont="1" applyFill="1" applyBorder="1" applyAlignment="1">
      <alignment horizontal="center" vertical="center"/>
    </xf>
    <xf numFmtId="176" fontId="43" fillId="0" borderId="14" xfId="3" applyNumberFormat="1" applyFont="1" applyFill="1" applyBorder="1" applyAlignment="1">
      <alignment horizontal="center" vertical="center"/>
    </xf>
    <xf numFmtId="0" fontId="40" fillId="0" borderId="14" xfId="3" applyFont="1" applyFill="1" applyBorder="1" applyAlignment="1">
      <alignment horizontal="center" vertical="center" wrapText="1"/>
    </xf>
    <xf numFmtId="0" fontId="40" fillId="0" borderId="14" xfId="3" applyFont="1" applyFill="1" applyBorder="1" applyAlignment="1">
      <alignment vertical="center" wrapText="1"/>
    </xf>
    <xf numFmtId="0" fontId="71" fillId="0" borderId="0" xfId="3" applyFont="1" applyFill="1" applyAlignment="1">
      <alignment vertical="center"/>
    </xf>
    <xf numFmtId="0" fontId="33" fillId="0" borderId="33" xfId="0" applyFont="1" applyFill="1" applyBorder="1" applyAlignment="1">
      <alignment vertical="center"/>
    </xf>
    <xf numFmtId="0" fontId="96" fillId="0" borderId="0" xfId="0" applyFont="1" applyFill="1">
      <alignment vertical="center"/>
    </xf>
    <xf numFmtId="38" fontId="40" fillId="0" borderId="13" xfId="3" applyNumberFormat="1" applyFont="1" applyFill="1" applyBorder="1" applyAlignment="1">
      <alignment vertical="center"/>
    </xf>
    <xf numFmtId="41" fontId="65" fillId="0" borderId="0" xfId="2" applyFont="1" applyFill="1" applyAlignment="1">
      <alignment horizontal="center" vertical="center"/>
    </xf>
    <xf numFmtId="176" fontId="33" fillId="0" borderId="25" xfId="3" applyNumberFormat="1" applyFont="1" applyFill="1" applyBorder="1" applyAlignment="1">
      <alignment horizontal="right" vertical="center"/>
    </xf>
    <xf numFmtId="176" fontId="33" fillId="0" borderId="94" xfId="3" applyNumberFormat="1" applyFont="1" applyFill="1" applyBorder="1" applyAlignment="1">
      <alignment horizontal="right" vertical="center"/>
    </xf>
    <xf numFmtId="41" fontId="33" fillId="0" borderId="94" xfId="2" applyFont="1" applyFill="1" applyBorder="1" applyAlignment="1">
      <alignment horizontal="right" vertical="center"/>
    </xf>
    <xf numFmtId="41" fontId="42" fillId="0" borderId="94" xfId="2" applyFont="1" applyFill="1" applyBorder="1" applyAlignment="1">
      <alignment horizontal="right" vertical="center"/>
    </xf>
    <xf numFmtId="176" fontId="40" fillId="0" borderId="52" xfId="3" applyNumberFormat="1" applyFont="1" applyFill="1" applyBorder="1" applyAlignment="1">
      <alignment horizontal="right" vertical="center"/>
    </xf>
    <xf numFmtId="176" fontId="41" fillId="0" borderId="5" xfId="3" applyNumberFormat="1" applyFont="1" applyFill="1" applyBorder="1" applyAlignment="1">
      <alignment horizontal="center" vertical="center"/>
    </xf>
    <xf numFmtId="38" fontId="40" fillId="0" borderId="0" xfId="3" applyNumberFormat="1" applyFont="1" applyFill="1" applyAlignment="1">
      <alignment vertical="center"/>
    </xf>
    <xf numFmtId="176" fontId="40" fillId="0" borderId="27" xfId="0" applyNumberFormat="1" applyFont="1" applyFill="1" applyBorder="1" applyAlignment="1">
      <alignment vertical="center"/>
    </xf>
    <xf numFmtId="176" fontId="40" fillId="0" borderId="52" xfId="3" applyNumberFormat="1" applyFont="1" applyFill="1" applyBorder="1" applyAlignment="1">
      <alignment horizontal="center" vertical="center"/>
    </xf>
    <xf numFmtId="3" fontId="40" fillId="0" borderId="0" xfId="0" applyNumberFormat="1" applyFont="1" applyFill="1" applyAlignment="1">
      <alignment vertical="center"/>
    </xf>
    <xf numFmtId="41" fontId="42" fillId="0" borderId="14" xfId="2" applyFont="1" applyFill="1" applyBorder="1" applyAlignment="1">
      <alignment horizontal="right" vertical="center"/>
    </xf>
    <xf numFmtId="178" fontId="40" fillId="0" borderId="20" xfId="3" applyNumberFormat="1" applyFont="1" applyFill="1" applyBorder="1" applyAlignment="1">
      <alignment horizontal="center" vertical="center"/>
    </xf>
    <xf numFmtId="0" fontId="40" fillId="0" borderId="52" xfId="3" applyFont="1" applyFill="1" applyBorder="1" applyAlignment="1">
      <alignment vertical="center"/>
    </xf>
    <xf numFmtId="176" fontId="40" fillId="0" borderId="52" xfId="3" applyNumberFormat="1" applyFont="1" applyFill="1" applyBorder="1" applyAlignment="1">
      <alignment vertical="center"/>
    </xf>
    <xf numFmtId="41" fontId="96" fillId="0" borderId="0" xfId="2" applyFont="1" applyFill="1" applyAlignment="1">
      <alignment vertical="center"/>
    </xf>
    <xf numFmtId="178" fontId="24" fillId="0" borderId="54" xfId="3" applyNumberFormat="1" applyFont="1" applyFill="1" applyBorder="1" applyAlignment="1">
      <alignment horizontal="right" vertical="center"/>
    </xf>
    <xf numFmtId="178" fontId="24" fillId="0" borderId="30" xfId="3" applyNumberFormat="1" applyFont="1" applyFill="1" applyBorder="1" applyAlignment="1">
      <alignment horizontal="right" vertical="center"/>
    </xf>
    <xf numFmtId="178" fontId="24" fillId="0" borderId="14" xfId="3" applyNumberFormat="1" applyFont="1" applyFill="1" applyBorder="1" applyAlignment="1">
      <alignment horizontal="right" vertical="center"/>
    </xf>
    <xf numFmtId="178" fontId="41" fillId="0" borderId="14" xfId="3" applyNumberFormat="1" applyFont="1" applyFill="1" applyBorder="1" applyAlignment="1">
      <alignment horizontal="right" vertical="center"/>
    </xf>
    <xf numFmtId="178" fontId="39" fillId="0" borderId="14" xfId="3" applyNumberFormat="1" applyFont="1" applyFill="1" applyBorder="1" applyAlignment="1">
      <alignment horizontal="right" vertical="center"/>
    </xf>
    <xf numFmtId="178" fontId="21" fillId="0" borderId="52" xfId="3" applyNumberFormat="1" applyFont="1" applyFill="1" applyBorder="1" applyAlignment="1">
      <alignment horizontal="right" vertical="center"/>
    </xf>
    <xf numFmtId="178" fontId="21" fillId="0" borderId="54" xfId="3" applyNumberFormat="1" applyFont="1" applyFill="1" applyBorder="1" applyAlignment="1">
      <alignment horizontal="right" vertical="center"/>
    </xf>
    <xf numFmtId="178" fontId="33" fillId="0" borderId="14" xfId="3" applyNumberFormat="1" applyFont="1" applyFill="1" applyBorder="1" applyAlignment="1">
      <alignment vertical="center"/>
    </xf>
    <xf numFmtId="178" fontId="21" fillId="0" borderId="52" xfId="3" applyNumberFormat="1" applyFont="1" applyFill="1" applyBorder="1" applyAlignment="1">
      <alignment vertical="center"/>
    </xf>
    <xf numFmtId="178" fontId="21" fillId="0" borderId="30" xfId="3" applyNumberFormat="1" applyFont="1" applyFill="1" applyBorder="1" applyAlignment="1">
      <alignment horizontal="right" vertical="center"/>
    </xf>
    <xf numFmtId="178" fontId="21" fillId="0" borderId="14" xfId="3" applyNumberFormat="1" applyFont="1" applyFill="1" applyBorder="1" applyAlignment="1">
      <alignment vertical="center"/>
    </xf>
    <xf numFmtId="178" fontId="31" fillId="0" borderId="52" xfId="3" applyNumberFormat="1" applyFont="1" applyFill="1" applyBorder="1" applyAlignment="1">
      <alignment horizontal="right" vertical="center"/>
    </xf>
    <xf numFmtId="178" fontId="31" fillId="0" borderId="0" xfId="3" applyNumberFormat="1" applyFont="1" applyFill="1" applyAlignment="1">
      <alignment horizontal="right" vertical="center"/>
    </xf>
    <xf numFmtId="178" fontId="31" fillId="0" borderId="14" xfId="3" applyNumberFormat="1" applyFont="1" applyFill="1" applyBorder="1" applyAlignment="1">
      <alignment horizontal="right" vertical="center"/>
    </xf>
    <xf numFmtId="178" fontId="41" fillId="0" borderId="52" xfId="3" applyNumberFormat="1" applyFont="1" applyFill="1" applyBorder="1" applyAlignment="1">
      <alignment horizontal="right" vertical="center"/>
    </xf>
    <xf numFmtId="178" fontId="21" fillId="0" borderId="30" xfId="3" applyNumberFormat="1" applyFont="1" applyFill="1" applyBorder="1" applyAlignment="1">
      <alignment vertical="center"/>
    </xf>
    <xf numFmtId="178" fontId="21" fillId="0" borderId="0" xfId="3" applyNumberFormat="1" applyFont="1" applyFill="1" applyAlignment="1">
      <alignment vertical="center"/>
    </xf>
    <xf numFmtId="178" fontId="39" fillId="0" borderId="52" xfId="3" applyNumberFormat="1" applyFont="1" applyFill="1" applyBorder="1" applyAlignment="1">
      <alignment horizontal="right" vertical="center"/>
    </xf>
    <xf numFmtId="178" fontId="33" fillId="0" borderId="52" xfId="3" applyNumberFormat="1" applyFont="1" applyFill="1" applyBorder="1" applyAlignment="1">
      <alignment horizontal="right" vertical="center"/>
    </xf>
    <xf numFmtId="178" fontId="23" fillId="0" borderId="13" xfId="3" applyNumberFormat="1" applyFont="1" applyFill="1" applyBorder="1" applyAlignment="1">
      <alignment horizontal="right" vertical="center"/>
    </xf>
    <xf numFmtId="178" fontId="21" fillId="0" borderId="0" xfId="2" applyNumberFormat="1" applyFont="1" applyFill="1" applyAlignment="1">
      <alignment vertical="center"/>
    </xf>
    <xf numFmtId="178" fontId="31" fillId="0" borderId="0" xfId="3" applyNumberFormat="1" applyFont="1" applyFill="1" applyAlignment="1">
      <alignment vertical="center"/>
    </xf>
    <xf numFmtId="178" fontId="42" fillId="0" borderId="13" xfId="3" applyNumberFormat="1" applyFont="1" applyFill="1" applyBorder="1" applyAlignment="1">
      <alignment horizontal="right" vertical="center"/>
    </xf>
    <xf numFmtId="178" fontId="23" fillId="0" borderId="14" xfId="3" applyNumberFormat="1" applyFont="1" applyFill="1" applyBorder="1" applyAlignment="1">
      <alignment horizontal="right" vertical="center"/>
    </xf>
    <xf numFmtId="178" fontId="21" fillId="0" borderId="44" xfId="3" applyNumberFormat="1" applyFont="1" applyFill="1" applyBorder="1" applyAlignment="1">
      <alignment horizontal="right" vertical="center"/>
    </xf>
    <xf numFmtId="178" fontId="42" fillId="0" borderId="0" xfId="3" applyNumberFormat="1" applyFont="1" applyFill="1" applyAlignment="1">
      <alignment horizontal="right" vertical="center"/>
    </xf>
    <xf numFmtId="178" fontId="33" fillId="0" borderId="30" xfId="3" applyNumberFormat="1" applyFont="1" applyFill="1" applyBorder="1" applyAlignment="1">
      <alignment horizontal="right" vertical="center"/>
    </xf>
    <xf numFmtId="178" fontId="40" fillId="0" borderId="14" xfId="3" applyNumberFormat="1" applyFont="1" applyFill="1" applyBorder="1" applyAlignment="1">
      <alignment horizontal="right" vertical="center"/>
    </xf>
    <xf numFmtId="178" fontId="33" fillId="0" borderId="22" xfId="3" applyNumberFormat="1" applyFont="1" applyFill="1" applyBorder="1" applyAlignment="1">
      <alignment horizontal="right" vertical="center"/>
    </xf>
    <xf numFmtId="178" fontId="33" fillId="0" borderId="13" xfId="3" applyNumberFormat="1" applyFont="1" applyFill="1" applyBorder="1" applyAlignment="1">
      <alignment vertical="center"/>
    </xf>
    <xf numFmtId="178" fontId="21" fillId="0" borderId="0" xfId="2" applyNumberFormat="1" applyFont="1" applyFill="1" applyAlignment="1">
      <alignment horizontal="center" vertical="center"/>
    </xf>
    <xf numFmtId="178" fontId="42" fillId="0" borderId="0" xfId="2" applyNumberFormat="1" applyFont="1" applyFill="1" applyAlignment="1">
      <alignment horizontal="right" vertical="center"/>
    </xf>
    <xf numFmtId="178" fontId="41" fillId="0" borderId="0" xfId="2" applyNumberFormat="1" applyFont="1" applyFill="1" applyAlignment="1">
      <alignment horizontal="right" vertical="center"/>
    </xf>
    <xf numFmtId="178" fontId="19" fillId="0" borderId="0" xfId="2" applyNumberFormat="1" applyFont="1" applyFill="1" applyAlignment="1">
      <alignment horizontal="center" vertical="center"/>
    </xf>
    <xf numFmtId="196" fontId="48" fillId="0" borderId="12" xfId="8" applyNumberFormat="1" applyFont="1" applyFill="1" applyBorder="1" applyAlignment="1">
      <alignment vertical="center"/>
    </xf>
    <xf numFmtId="0" fontId="21" fillId="0" borderId="34" xfId="3" applyFont="1" applyFill="1" applyBorder="1" applyAlignment="1">
      <alignment vertical="center"/>
    </xf>
    <xf numFmtId="178" fontId="33" fillId="0" borderId="1" xfId="3" applyNumberFormat="1" applyFont="1" applyFill="1" applyBorder="1" applyAlignment="1">
      <alignment vertical="center"/>
    </xf>
    <xf numFmtId="0" fontId="33" fillId="0" borderId="11" xfId="3" applyFont="1" applyFill="1" applyBorder="1" applyAlignment="1">
      <alignment horizontal="center" vertical="center" wrapText="1"/>
    </xf>
    <xf numFmtId="178" fontId="33" fillId="0" borderId="11" xfId="3" applyNumberFormat="1" applyFont="1" applyFill="1" applyBorder="1" applyAlignment="1">
      <alignment vertical="center"/>
    </xf>
    <xf numFmtId="177" fontId="33" fillId="0" borderId="11" xfId="3" applyNumberFormat="1" applyFont="1" applyFill="1" applyBorder="1" applyAlignment="1">
      <alignment vertical="center"/>
    </xf>
    <xf numFmtId="9" fontId="33" fillId="0" borderId="11" xfId="3" applyNumberFormat="1" applyFont="1" applyFill="1" applyBorder="1" applyAlignment="1">
      <alignment horizontal="center" vertical="center"/>
    </xf>
    <xf numFmtId="178" fontId="103" fillId="0" borderId="23" xfId="3" applyNumberFormat="1" applyFont="1" applyFill="1" applyBorder="1" applyAlignment="1">
      <alignment vertical="center"/>
    </xf>
    <xf numFmtId="189" fontId="103" fillId="0" borderId="23" xfId="3" applyNumberFormat="1" applyFont="1" applyFill="1" applyBorder="1" applyAlignment="1">
      <alignment vertical="center"/>
    </xf>
    <xf numFmtId="9" fontId="103" fillId="0" borderId="23" xfId="3" applyNumberFormat="1" applyFont="1" applyFill="1" applyBorder="1" applyAlignment="1">
      <alignment horizontal="center" vertical="center"/>
    </xf>
    <xf numFmtId="0" fontId="103" fillId="0" borderId="22" xfId="3" applyFont="1" applyFill="1" applyBorder="1" applyAlignment="1">
      <alignment vertical="center"/>
    </xf>
    <xf numFmtId="176" fontId="103" fillId="0" borderId="22" xfId="3" applyNumberFormat="1" applyFont="1" applyFill="1" applyBorder="1" applyAlignment="1">
      <alignment horizontal="center" vertical="center"/>
    </xf>
    <xf numFmtId="176" fontId="103" fillId="0" borderId="22" xfId="3" applyNumberFormat="1" applyFont="1" applyFill="1" applyBorder="1" applyAlignment="1">
      <alignment horizontal="right" vertical="center"/>
    </xf>
    <xf numFmtId="178" fontId="103" fillId="0" borderId="44" xfId="3" applyNumberFormat="1" applyFont="1" applyFill="1" applyBorder="1" applyAlignment="1">
      <alignment vertical="center"/>
    </xf>
    <xf numFmtId="176" fontId="103" fillId="0" borderId="24" xfId="3" applyNumberFormat="1" applyFont="1" applyFill="1" applyBorder="1" applyAlignment="1">
      <alignment horizontal="center" vertical="center"/>
    </xf>
    <xf numFmtId="0" fontId="104" fillId="0" borderId="0" xfId="3" applyFont="1" applyFill="1" applyAlignment="1">
      <alignment horizontal="center" vertical="center"/>
    </xf>
    <xf numFmtId="41" fontId="104" fillId="0" borderId="0" xfId="2" applyFont="1" applyFill="1" applyAlignment="1">
      <alignment horizontal="center" vertical="center"/>
    </xf>
    <xf numFmtId="38" fontId="33" fillId="0" borderId="27" xfId="4" applyNumberFormat="1" applyFont="1" applyBorder="1" applyAlignment="1">
      <alignment horizontal="center" vertical="center" wrapText="1"/>
    </xf>
    <xf numFmtId="38" fontId="33" fillId="0" borderId="27" xfId="4" applyNumberFormat="1" applyFont="1" applyBorder="1" applyAlignment="1">
      <alignment vertical="center"/>
    </xf>
    <xf numFmtId="38" fontId="33" fillId="0" borderId="11" xfId="4" applyNumberFormat="1" applyFont="1" applyBorder="1" applyAlignment="1">
      <alignment horizontal="center" vertical="center" wrapText="1"/>
    </xf>
    <xf numFmtId="38" fontId="33" fillId="0" borderId="11" xfId="4" applyNumberFormat="1" applyFont="1" applyBorder="1" applyAlignment="1">
      <alignment vertical="center"/>
    </xf>
    <xf numFmtId="0" fontId="15" fillId="0" borderId="0" xfId="7">
      <alignment vertical="center"/>
    </xf>
    <xf numFmtId="0" fontId="34" fillId="0" borderId="0" xfId="7" applyFont="1">
      <alignment vertical="center"/>
    </xf>
    <xf numFmtId="0" fontId="36" fillId="0" borderId="0" xfId="7" applyFont="1" applyAlignment="1">
      <alignment horizontal="right"/>
    </xf>
    <xf numFmtId="0" fontId="15" fillId="0" borderId="2" xfId="7" applyBorder="1" applyAlignment="1">
      <alignment horizontal="center" vertical="center"/>
    </xf>
    <xf numFmtId="0" fontId="49" fillId="0" borderId="11" xfId="7" applyFont="1" applyBorder="1" applyAlignment="1">
      <alignment horizontal="center" vertical="center"/>
    </xf>
    <xf numFmtId="196" fontId="50" fillId="0" borderId="12" xfId="8" applyNumberFormat="1" applyFont="1" applyFill="1" applyBorder="1" applyAlignment="1">
      <alignment vertical="center"/>
    </xf>
    <xf numFmtId="0" fontId="15" fillId="0" borderId="17" xfId="7" applyBorder="1" applyAlignment="1">
      <alignment horizontal="center" vertical="center"/>
    </xf>
    <xf numFmtId="0" fontId="15" fillId="0" borderId="20" xfId="7" applyBorder="1" applyAlignment="1">
      <alignment horizontal="center" vertical="center"/>
    </xf>
    <xf numFmtId="0" fontId="15" fillId="0" borderId="32" xfId="7" applyBorder="1" applyAlignment="1">
      <alignment horizontal="center" vertical="center"/>
    </xf>
    <xf numFmtId="196" fontId="0" fillId="0" borderId="18" xfId="8" applyNumberFormat="1" applyFont="1" applyFill="1" applyBorder="1">
      <alignment vertical="center"/>
    </xf>
    <xf numFmtId="0" fontId="11" fillId="0" borderId="2" xfId="7" applyFont="1" applyBorder="1" applyAlignment="1">
      <alignment horizontal="center" vertical="center"/>
    </xf>
    <xf numFmtId="0" fontId="49" fillId="0" borderId="20" xfId="7" applyFont="1" applyBorder="1" applyAlignment="1">
      <alignment horizontal="center" vertical="center"/>
    </xf>
    <xf numFmtId="0" fontId="11" fillId="0" borderId="20" xfId="7" applyFont="1" applyBorder="1" applyAlignment="1">
      <alignment horizontal="center" vertical="center"/>
    </xf>
    <xf numFmtId="0" fontId="13" fillId="0" borderId="20" xfId="7" applyFont="1" applyBorder="1" applyAlignment="1">
      <alignment horizontal="center" vertical="center"/>
    </xf>
    <xf numFmtId="0" fontId="12" fillId="0" borderId="20" xfId="7" applyFont="1" applyBorder="1" applyAlignment="1">
      <alignment horizontal="center" vertical="center"/>
    </xf>
    <xf numFmtId="0" fontId="15" fillId="0" borderId="46" xfId="7" applyBorder="1">
      <alignment vertical="center"/>
    </xf>
    <xf numFmtId="0" fontId="15" fillId="0" borderId="13" xfId="7" applyBorder="1">
      <alignment vertical="center"/>
    </xf>
    <xf numFmtId="0" fontId="8" fillId="0" borderId="3" xfId="7" applyFont="1" applyBorder="1" applyAlignment="1">
      <alignment horizontal="center" vertical="center"/>
    </xf>
    <xf numFmtId="41" fontId="0" fillId="0" borderId="3" xfId="8" applyFont="1" applyFill="1" applyBorder="1">
      <alignment vertical="center"/>
    </xf>
    <xf numFmtId="196" fontId="0" fillId="0" borderId="4" xfId="8" applyNumberFormat="1" applyFont="1" applyFill="1" applyBorder="1">
      <alignment vertical="center"/>
    </xf>
    <xf numFmtId="0" fontId="40" fillId="0" borderId="26" xfId="3" applyFont="1" applyFill="1" applyBorder="1" applyAlignment="1">
      <alignment horizontal="center" vertical="center" wrapText="1"/>
    </xf>
    <xf numFmtId="0" fontId="40" fillId="0" borderId="36" xfId="3" applyFont="1" applyFill="1" applyBorder="1" applyAlignment="1">
      <alignment horizontal="center" vertical="center" wrapText="1"/>
    </xf>
    <xf numFmtId="0" fontId="40" fillId="0" borderId="0" xfId="3" applyFont="1" applyFill="1" applyAlignment="1">
      <alignment vertical="center" wrapText="1"/>
    </xf>
    <xf numFmtId="38" fontId="33" fillId="0" borderId="11" xfId="3" applyNumberFormat="1" applyFont="1" applyFill="1" applyBorder="1" applyAlignment="1">
      <alignment vertical="center"/>
    </xf>
    <xf numFmtId="3" fontId="65" fillId="0" borderId="0" xfId="0" applyNumberFormat="1" applyFont="1" applyFill="1">
      <alignment vertical="center"/>
    </xf>
    <xf numFmtId="178" fontId="65" fillId="0" borderId="0" xfId="0" applyNumberFormat="1" applyFont="1" applyFill="1">
      <alignment vertical="center"/>
    </xf>
    <xf numFmtId="176" fontId="21" fillId="34" borderId="0" xfId="3" applyNumberFormat="1" applyFont="1" applyFill="1" applyAlignment="1">
      <alignment horizontal="center" vertical="center"/>
    </xf>
    <xf numFmtId="41" fontId="103" fillId="0" borderId="8" xfId="0" applyNumberFormat="1" applyFont="1" applyFill="1" applyBorder="1" applyAlignment="1">
      <alignment vertical="center"/>
    </xf>
    <xf numFmtId="38" fontId="103" fillId="0" borderId="8" xfId="3" applyNumberFormat="1" applyFont="1" applyFill="1" applyBorder="1" applyAlignment="1">
      <alignment vertical="center"/>
    </xf>
    <xf numFmtId="9" fontId="103" fillId="0" borderId="8" xfId="3" applyNumberFormat="1" applyFont="1" applyFill="1" applyBorder="1" applyAlignment="1">
      <alignment horizontal="center" vertical="center"/>
    </xf>
    <xf numFmtId="0" fontId="103" fillId="0" borderId="10" xfId="3" applyFont="1" applyFill="1" applyBorder="1" applyAlignment="1">
      <alignment vertical="center"/>
    </xf>
    <xf numFmtId="0" fontId="103" fillId="0" borderId="44" xfId="3" applyFont="1" applyFill="1" applyBorder="1" applyAlignment="1">
      <alignment vertical="center"/>
    </xf>
    <xf numFmtId="176" fontId="103" fillId="0" borderId="44" xfId="3" applyNumberFormat="1" applyFont="1" applyFill="1" applyBorder="1" applyAlignment="1">
      <alignment vertical="center"/>
    </xf>
    <xf numFmtId="176" fontId="103" fillId="0" borderId="44" xfId="3" applyNumberFormat="1" applyFont="1" applyFill="1" applyBorder="1" applyAlignment="1">
      <alignment horizontal="center" vertical="center"/>
    </xf>
    <xf numFmtId="176" fontId="103" fillId="0" borderId="44" xfId="3" applyNumberFormat="1" applyFont="1" applyFill="1" applyBorder="1" applyAlignment="1">
      <alignment horizontal="right" vertical="center"/>
    </xf>
    <xf numFmtId="176" fontId="103" fillId="0" borderId="45" xfId="3" applyNumberFormat="1" applyFont="1" applyFill="1" applyBorder="1" applyAlignment="1">
      <alignment horizontal="center" vertical="center"/>
    </xf>
    <xf numFmtId="41" fontId="103" fillId="0" borderId="0" xfId="2" applyFont="1" applyFill="1" applyAlignment="1">
      <alignment horizontal="right" vertical="center"/>
    </xf>
    <xf numFmtId="178" fontId="103" fillId="0" borderId="0" xfId="2" applyNumberFormat="1" applyFont="1" applyFill="1" applyAlignment="1">
      <alignment horizontal="right" vertical="center"/>
    </xf>
    <xf numFmtId="41" fontId="105" fillId="0" borderId="0" xfId="2" applyFont="1" applyFill="1" applyAlignment="1">
      <alignment vertical="center"/>
    </xf>
    <xf numFmtId="0" fontId="104" fillId="0" borderId="0" xfId="0" applyFont="1" applyFill="1" applyAlignment="1">
      <alignment vertical="center"/>
    </xf>
    <xf numFmtId="41" fontId="104" fillId="0" borderId="0" xfId="2" applyFont="1" applyFill="1" applyAlignment="1">
      <alignment vertical="center"/>
    </xf>
    <xf numFmtId="41" fontId="104" fillId="0" borderId="0" xfId="0" applyNumberFormat="1" applyFont="1" applyFill="1" applyAlignment="1">
      <alignment vertical="center"/>
    </xf>
    <xf numFmtId="41" fontId="15" fillId="0" borderId="0" xfId="7" applyNumberFormat="1">
      <alignment vertical="center"/>
    </xf>
    <xf numFmtId="176" fontId="33" fillId="0" borderId="0" xfId="4" applyNumberFormat="1" applyFont="1" applyAlignment="1">
      <alignment horizontal="center" vertical="center"/>
    </xf>
    <xf numFmtId="0" fontId="33" fillId="0" borderId="0" xfId="4" applyFont="1" applyAlignment="1">
      <alignment horizontal="center" vertical="center"/>
    </xf>
    <xf numFmtId="0" fontId="47" fillId="0" borderId="17" xfId="7" applyFont="1" applyBorder="1" applyAlignment="1">
      <alignment horizontal="center" vertical="center"/>
    </xf>
    <xf numFmtId="0" fontId="47" fillId="0" borderId="11" xfId="7" applyFont="1" applyBorder="1" applyAlignment="1">
      <alignment horizontal="center" vertical="center"/>
    </xf>
    <xf numFmtId="0" fontId="15" fillId="0" borderId="2" xfId="7" applyBorder="1" applyAlignment="1">
      <alignment horizontal="center" vertical="center"/>
    </xf>
    <xf numFmtId="0" fontId="15" fillId="0" borderId="17" xfId="7" applyBorder="1" applyAlignment="1">
      <alignment horizontal="center" vertical="center"/>
    </xf>
    <xf numFmtId="0" fontId="15" fillId="0" borderId="32" xfId="7" applyBorder="1" applyAlignment="1">
      <alignment horizontal="center" vertical="center"/>
    </xf>
    <xf numFmtId="0" fontId="15" fillId="0" borderId="6" xfId="7" applyBorder="1" applyAlignment="1">
      <alignment horizontal="center" vertical="center"/>
    </xf>
    <xf numFmtId="0" fontId="37" fillId="0" borderId="43" xfId="7" applyFont="1" applyBorder="1" applyAlignment="1">
      <alignment horizontal="center" vertical="center"/>
    </xf>
    <xf numFmtId="0" fontId="37" fillId="0" borderId="8" xfId="7" applyFont="1" applyBorder="1" applyAlignment="1">
      <alignment horizontal="center" vertical="center"/>
    </xf>
    <xf numFmtId="0" fontId="37" fillId="0" borderId="10" xfId="7" applyFont="1" applyBorder="1" applyAlignment="1">
      <alignment horizontal="center" vertical="center"/>
    </xf>
    <xf numFmtId="0" fontId="37" fillId="0" borderId="9" xfId="7" applyFont="1" applyBorder="1" applyAlignment="1">
      <alignment horizontal="center" vertical="center"/>
    </xf>
    <xf numFmtId="0" fontId="37" fillId="0" borderId="15" xfId="7" applyFont="1" applyBorder="1" applyAlignment="1">
      <alignment horizontal="center" vertical="center"/>
    </xf>
    <xf numFmtId="0" fontId="37" fillId="0" borderId="20" xfId="7" applyFont="1" applyBorder="1" applyAlignment="1">
      <alignment horizontal="center" vertical="center"/>
    </xf>
    <xf numFmtId="0" fontId="37" fillId="0" borderId="47" xfId="7" applyFont="1" applyBorder="1" applyAlignment="1">
      <alignment horizontal="center" vertical="center"/>
    </xf>
    <xf numFmtId="0" fontId="37" fillId="0" borderId="48" xfId="7" applyFont="1" applyBorder="1" applyAlignment="1">
      <alignment horizontal="center" vertical="center"/>
    </xf>
    <xf numFmtId="0" fontId="37" fillId="0" borderId="20" xfId="7" applyFont="1" applyBorder="1" applyAlignment="1">
      <alignment horizontal="center" vertical="center" wrapText="1"/>
    </xf>
    <xf numFmtId="0" fontId="37" fillId="0" borderId="48" xfId="7" applyFont="1" applyBorder="1" applyAlignment="1">
      <alignment horizontal="center" vertical="center" wrapText="1"/>
    </xf>
    <xf numFmtId="0" fontId="37" fillId="0" borderId="41" xfId="7" applyFont="1" applyBorder="1" applyAlignment="1">
      <alignment horizontal="center" vertical="center"/>
    </xf>
    <xf numFmtId="0" fontId="37" fillId="0" borderId="49" xfId="7" applyFont="1" applyBorder="1" applyAlignment="1">
      <alignment horizontal="center" vertical="center"/>
    </xf>
    <xf numFmtId="0" fontId="37" fillId="0" borderId="18" xfId="7" applyFont="1" applyBorder="1" applyAlignment="1">
      <alignment horizontal="center" vertical="center"/>
    </xf>
    <xf numFmtId="0" fontId="37" fillId="0" borderId="50" xfId="7" applyFont="1" applyBorder="1" applyAlignment="1">
      <alignment horizontal="center" vertical="center"/>
    </xf>
    <xf numFmtId="176" fontId="21" fillId="0" borderId="0" xfId="3" applyNumberFormat="1" applyFont="1" applyFill="1" applyAlignment="1">
      <alignment horizontal="center" vertical="center"/>
    </xf>
    <xf numFmtId="176" fontId="33" fillId="0" borderId="52" xfId="3" applyNumberFormat="1" applyFont="1" applyFill="1" applyBorder="1" applyAlignment="1">
      <alignment horizontal="center" vertical="center"/>
    </xf>
    <xf numFmtId="176" fontId="21" fillId="0" borderId="52" xfId="3" applyNumberFormat="1" applyFont="1" applyFill="1" applyBorder="1" applyAlignment="1">
      <alignment horizontal="center" vertical="center"/>
    </xf>
    <xf numFmtId="176" fontId="21" fillId="0" borderId="30" xfId="3" applyNumberFormat="1" applyFont="1" applyFill="1" applyBorder="1" applyAlignment="1">
      <alignment horizontal="center" vertical="center"/>
    </xf>
    <xf numFmtId="0" fontId="21" fillId="0" borderId="13" xfId="3" applyFont="1" applyFill="1" applyBorder="1" applyAlignment="1">
      <alignment horizontal="left" vertical="center" wrapText="1"/>
    </xf>
    <xf numFmtId="0" fontId="21" fillId="0" borderId="43" xfId="3" applyFont="1" applyFill="1" applyBorder="1" applyAlignment="1">
      <alignment horizontal="center" vertical="center" wrapText="1"/>
    </xf>
    <xf numFmtId="0" fontId="21" fillId="0" borderId="8" xfId="3" applyFont="1" applyFill="1" applyBorder="1" applyAlignment="1">
      <alignment horizontal="center" vertical="center" wrapText="1"/>
    </xf>
    <xf numFmtId="178" fontId="22" fillId="0" borderId="23" xfId="3" applyNumberFormat="1" applyFont="1" applyFill="1" applyBorder="1" applyAlignment="1">
      <alignment horizontal="center" vertical="center" wrapText="1"/>
    </xf>
    <xf numFmtId="178" fontId="22" fillId="0" borderId="7" xfId="3" applyNumberFormat="1" applyFont="1" applyFill="1" applyBorder="1" applyAlignment="1">
      <alignment horizontal="center" vertical="center" wrapText="1"/>
    </xf>
    <xf numFmtId="0" fontId="103" fillId="0" borderId="21" xfId="3" applyFont="1" applyFill="1" applyBorder="1" applyAlignment="1">
      <alignment horizontal="center" vertical="center" wrapText="1"/>
    </xf>
    <xf numFmtId="0" fontId="103" fillId="0" borderId="22" xfId="3" applyFont="1" applyFill="1" applyBorder="1" applyAlignment="1">
      <alignment horizontal="center" vertical="center" wrapText="1"/>
    </xf>
    <xf numFmtId="0" fontId="103" fillId="0" borderId="55" xfId="3" applyFont="1" applyFill="1" applyBorder="1" applyAlignment="1">
      <alignment horizontal="center" vertical="center" wrapText="1"/>
    </xf>
    <xf numFmtId="0" fontId="21" fillId="0" borderId="8" xfId="3" applyFont="1" applyFill="1" applyBorder="1" applyAlignment="1">
      <alignment horizontal="center" vertical="center"/>
    </xf>
    <xf numFmtId="0" fontId="21" fillId="0" borderId="40" xfId="3" applyFont="1" applyFill="1" applyBorder="1" applyAlignment="1">
      <alignment horizontal="center" vertical="center"/>
    </xf>
    <xf numFmtId="0" fontId="21" fillId="0" borderId="22" xfId="3" applyFont="1" applyFill="1" applyBorder="1" applyAlignment="1">
      <alignment horizontal="center" vertical="center"/>
    </xf>
    <xf numFmtId="0" fontId="21" fillId="0" borderId="24" xfId="3" applyFont="1" applyFill="1" applyBorder="1" applyAlignment="1">
      <alignment horizontal="center" vertical="center"/>
    </xf>
    <xf numFmtId="0" fontId="21" fillId="0" borderId="38" xfId="3" applyFont="1" applyFill="1" applyBorder="1" applyAlignment="1">
      <alignment horizontal="center" vertical="center"/>
    </xf>
    <xf numFmtId="0" fontId="21" fillId="0" borderId="13" xfId="3" applyFont="1" applyFill="1" applyBorder="1" applyAlignment="1">
      <alignment horizontal="center" vertical="center"/>
    </xf>
    <xf numFmtId="0" fontId="21" fillId="0" borderId="39" xfId="3" applyFont="1" applyFill="1" applyBorder="1" applyAlignment="1">
      <alignment horizontal="center" vertical="center"/>
    </xf>
    <xf numFmtId="0" fontId="40" fillId="0" borderId="41" xfId="3" applyFont="1" applyFill="1" applyBorder="1" applyAlignment="1">
      <alignment horizontal="center" vertical="center" wrapText="1"/>
    </xf>
    <xf numFmtId="0" fontId="40" fillId="0" borderId="19" xfId="3" applyFont="1" applyFill="1" applyBorder="1" applyAlignment="1">
      <alignment horizontal="center" vertical="center" wrapText="1"/>
    </xf>
    <xf numFmtId="176" fontId="21" fillId="0" borderId="22" xfId="3" applyNumberFormat="1" applyFont="1" applyFill="1" applyBorder="1" applyAlignment="1">
      <alignment horizontal="center" vertical="center"/>
    </xf>
    <xf numFmtId="176" fontId="33" fillId="0" borderId="0" xfId="3" applyNumberFormat="1" applyFont="1" applyFill="1" applyAlignment="1">
      <alignment horizontal="center" vertical="center"/>
    </xf>
    <xf numFmtId="0" fontId="39" fillId="0" borderId="41" xfId="3" applyFont="1" applyFill="1" applyBorder="1" applyAlignment="1">
      <alignment horizontal="center" vertical="center" wrapText="1"/>
    </xf>
    <xf numFmtId="0" fontId="39" fillId="0" borderId="19" xfId="3" applyFont="1" applyFill="1" applyBorder="1" applyAlignment="1">
      <alignment horizontal="center" vertical="center" wrapText="1"/>
    </xf>
    <xf numFmtId="0" fontId="39" fillId="0" borderId="33" xfId="3" applyFont="1" applyFill="1" applyBorder="1" applyAlignment="1">
      <alignment horizontal="center" vertical="center" wrapText="1"/>
    </xf>
    <xf numFmtId="0" fontId="39" fillId="0" borderId="26" xfId="3" applyFont="1" applyFill="1" applyBorder="1" applyAlignment="1">
      <alignment horizontal="center" vertical="center" wrapText="1"/>
    </xf>
    <xf numFmtId="176" fontId="33" fillId="0" borderId="14" xfId="3" applyNumberFormat="1" applyFont="1" applyFill="1" applyBorder="1" applyAlignment="1">
      <alignment vertical="center"/>
    </xf>
    <xf numFmtId="0" fontId="33" fillId="0" borderId="14" xfId="3" applyFont="1" applyFill="1" applyBorder="1" applyAlignment="1">
      <alignment vertical="center"/>
    </xf>
    <xf numFmtId="0" fontId="33" fillId="0" borderId="13" xfId="3" applyFont="1" applyFill="1" applyBorder="1" applyAlignment="1">
      <alignment horizontal="left" vertical="center" wrapText="1"/>
    </xf>
    <xf numFmtId="178" fontId="22" fillId="0" borderId="10" xfId="3" applyNumberFormat="1" applyFont="1" applyFill="1" applyBorder="1" applyAlignment="1">
      <alignment horizontal="center" vertical="center" wrapText="1"/>
    </xf>
    <xf numFmtId="178" fontId="22" fillId="0" borderId="44" xfId="3" applyNumberFormat="1" applyFont="1" applyFill="1" applyBorder="1" applyAlignment="1">
      <alignment horizontal="center" vertical="center" wrapText="1"/>
    </xf>
    <xf numFmtId="178" fontId="22" fillId="0" borderId="51" xfId="3" applyNumberFormat="1" applyFont="1" applyFill="1" applyBorder="1" applyAlignment="1">
      <alignment horizontal="center" vertical="center" wrapText="1"/>
    </xf>
    <xf numFmtId="0" fontId="103" fillId="0" borderId="43" xfId="3" applyFont="1" applyFill="1" applyBorder="1" applyAlignment="1">
      <alignment horizontal="center" vertical="center" wrapText="1"/>
    </xf>
    <xf numFmtId="0" fontId="103" fillId="0" borderId="8" xfId="3" applyFont="1" applyFill="1" applyBorder="1" applyAlignment="1">
      <alignment horizontal="center" vertical="center" wrapText="1"/>
    </xf>
    <xf numFmtId="176" fontId="45" fillId="0" borderId="52" xfId="3" applyNumberFormat="1" applyFont="1" applyFill="1" applyBorder="1" applyAlignment="1">
      <alignment vertical="center"/>
    </xf>
    <xf numFmtId="0" fontId="45" fillId="0" borderId="52" xfId="3" applyFont="1" applyFill="1" applyBorder="1" applyAlignment="1">
      <alignment vertical="center"/>
    </xf>
    <xf numFmtId="0" fontId="33" fillId="0" borderId="0" xfId="3" applyFont="1" applyFill="1" applyAlignment="1">
      <alignment horizontal="left" vertical="center" wrapText="1"/>
    </xf>
    <xf numFmtId="0" fontId="62" fillId="0" borderId="77" xfId="153" applyFont="1" applyBorder="1" applyAlignment="1">
      <alignment horizontal="center" vertical="center"/>
    </xf>
    <xf numFmtId="0" fontId="62" fillId="0" borderId="75" xfId="153" applyFont="1" applyBorder="1" applyAlignment="1">
      <alignment horizontal="center" vertical="center"/>
    </xf>
    <xf numFmtId="0" fontId="62" fillId="0" borderId="78" xfId="153" applyFont="1" applyBorder="1" applyAlignment="1">
      <alignment horizontal="center" vertical="center"/>
    </xf>
    <xf numFmtId="0" fontId="62" fillId="0" borderId="72" xfId="153" applyFont="1" applyBorder="1" applyAlignment="1">
      <alignment horizontal="center" vertical="center"/>
    </xf>
    <xf numFmtId="0" fontId="62" fillId="0" borderId="79" xfId="153" applyFont="1" applyBorder="1" applyAlignment="1">
      <alignment horizontal="center" vertical="center"/>
    </xf>
    <xf numFmtId="193" fontId="62" fillId="0" borderId="66" xfId="153" applyNumberFormat="1" applyFont="1" applyBorder="1" applyAlignment="1">
      <alignment vertical="center"/>
    </xf>
    <xf numFmtId="0" fontId="62" fillId="0" borderId="66" xfId="153" applyFont="1" applyBorder="1" applyAlignment="1">
      <alignment horizontal="center" vertical="center"/>
    </xf>
    <xf numFmtId="0" fontId="62" fillId="0" borderId="76" xfId="153" applyFont="1" applyBorder="1" applyAlignment="1">
      <alignment horizontal="center" vertical="center"/>
    </xf>
    <xf numFmtId="193" fontId="62" fillId="0" borderId="57" xfId="153" applyNumberFormat="1" applyFont="1" applyBorder="1" applyAlignment="1">
      <alignment vertical="center"/>
    </xf>
    <xf numFmtId="193" fontId="62" fillId="0" borderId="74" xfId="153" applyNumberFormat="1" applyFont="1" applyBorder="1" applyAlignment="1">
      <alignment vertical="center"/>
    </xf>
    <xf numFmtId="181" fontId="62" fillId="0" borderId="57" xfId="153" applyNumberFormat="1" applyFont="1" applyBorder="1" applyAlignment="1">
      <alignment horizontal="center" vertical="center"/>
    </xf>
    <xf numFmtId="181" fontId="62" fillId="0" borderId="74" xfId="153" applyNumberFormat="1" applyFont="1" applyBorder="1" applyAlignment="1">
      <alignment horizontal="center" vertical="center"/>
    </xf>
    <xf numFmtId="0" fontId="62" fillId="0" borderId="57" xfId="153" applyFont="1" applyBorder="1" applyAlignment="1">
      <alignment horizontal="center" vertical="center"/>
    </xf>
    <xf numFmtId="0" fontId="62" fillId="0" borderId="74" xfId="153" applyFont="1" applyBorder="1" applyAlignment="1">
      <alignment horizontal="center" vertical="center"/>
    </xf>
    <xf numFmtId="0" fontId="60" fillId="0" borderId="78" xfId="153" applyFont="1" applyBorder="1" applyAlignment="1">
      <alignment horizontal="center" vertical="center"/>
    </xf>
    <xf numFmtId="0" fontId="60" fillId="0" borderId="72" xfId="153" applyFont="1" applyBorder="1" applyAlignment="1">
      <alignment horizontal="center" vertical="center"/>
    </xf>
    <xf numFmtId="0" fontId="60" fillId="0" borderId="79" xfId="153" applyFont="1" applyBorder="1" applyAlignment="1">
      <alignment horizontal="center" vertical="center"/>
    </xf>
    <xf numFmtId="193" fontId="60" fillId="0" borderId="60" xfId="153" applyNumberFormat="1" applyFont="1" applyBorder="1" applyAlignment="1">
      <alignment vertical="center"/>
    </xf>
    <xf numFmtId="181" fontId="60" fillId="0" borderId="60" xfId="153" applyNumberFormat="1" applyFont="1" applyBorder="1" applyAlignment="1">
      <alignment horizontal="center" vertical="center"/>
    </xf>
    <xf numFmtId="0" fontId="60" fillId="0" borderId="60" xfId="153" applyFont="1" applyBorder="1" applyAlignment="1">
      <alignment horizontal="center" vertical="center"/>
    </xf>
    <xf numFmtId="0" fontId="60" fillId="0" borderId="73" xfId="153" applyFont="1" applyBorder="1" applyAlignment="1">
      <alignment horizontal="center" vertical="center"/>
    </xf>
    <xf numFmtId="193" fontId="62" fillId="0" borderId="60" xfId="153" applyNumberFormat="1" applyFont="1" applyBorder="1" applyAlignment="1">
      <alignment vertical="center"/>
    </xf>
    <xf numFmtId="181" fontId="62" fillId="0" borderId="60" xfId="153" applyNumberFormat="1" applyFont="1" applyBorder="1" applyAlignment="1">
      <alignment horizontal="center" vertical="center"/>
    </xf>
    <xf numFmtId="0" fontId="62" fillId="0" borderId="60" xfId="153" applyFont="1" applyBorder="1" applyAlignment="1">
      <alignment horizontal="center" vertical="center"/>
    </xf>
    <xf numFmtId="0" fontId="62" fillId="0" borderId="73" xfId="153" applyFont="1" applyBorder="1" applyAlignment="1">
      <alignment horizontal="center" vertical="center"/>
    </xf>
    <xf numFmtId="193" fontId="60" fillId="0" borderId="57" xfId="153" applyNumberFormat="1" applyFont="1" applyBorder="1" applyAlignment="1">
      <alignment vertical="center"/>
    </xf>
    <xf numFmtId="193" fontId="60" fillId="0" borderId="74" xfId="153" applyNumberFormat="1" applyFont="1" applyBorder="1" applyAlignment="1">
      <alignment vertical="center"/>
    </xf>
    <xf numFmtId="181" fontId="60" fillId="0" borderId="57" xfId="153" applyNumberFormat="1" applyFont="1" applyBorder="1" applyAlignment="1">
      <alignment horizontal="center" vertical="center"/>
    </xf>
    <xf numFmtId="181" fontId="60" fillId="0" borderId="74" xfId="153" applyNumberFormat="1" applyFont="1" applyBorder="1" applyAlignment="1">
      <alignment horizontal="center" vertical="center"/>
    </xf>
    <xf numFmtId="0" fontId="60" fillId="0" borderId="57" xfId="153" applyFont="1" applyBorder="1" applyAlignment="1">
      <alignment horizontal="center" vertical="center"/>
    </xf>
    <xf numFmtId="0" fontId="60" fillId="0" borderId="74" xfId="153" applyFont="1" applyBorder="1" applyAlignment="1">
      <alignment horizontal="center" vertical="center"/>
    </xf>
    <xf numFmtId="0" fontId="60" fillId="0" borderId="77" xfId="153" applyFont="1" applyBorder="1" applyAlignment="1">
      <alignment horizontal="center" vertical="center"/>
    </xf>
    <xf numFmtId="0" fontId="60" fillId="0" borderId="75" xfId="153" applyFont="1" applyBorder="1" applyAlignment="1">
      <alignment horizontal="center" vertical="center"/>
    </xf>
    <xf numFmtId="193" fontId="60" fillId="0" borderId="62" xfId="153" applyNumberFormat="1" applyFont="1" applyBorder="1" applyAlignment="1">
      <alignment vertical="center"/>
    </xf>
    <xf numFmtId="0" fontId="60" fillId="0" borderId="58" xfId="153" applyFont="1" applyBorder="1" applyAlignment="1">
      <alignment vertical="center"/>
    </xf>
    <xf numFmtId="0" fontId="60" fillId="0" borderId="59" xfId="153" applyFont="1" applyBorder="1" applyAlignment="1">
      <alignment vertical="center"/>
    </xf>
    <xf numFmtId="0" fontId="60" fillId="0" borderId="62" xfId="153" applyFont="1" applyBorder="1" applyAlignment="1">
      <alignment horizontal="center" vertical="center"/>
    </xf>
    <xf numFmtId="0" fontId="60" fillId="0" borderId="58" xfId="153" applyFont="1" applyBorder="1" applyAlignment="1">
      <alignment horizontal="center" vertical="center"/>
    </xf>
    <xf numFmtId="0" fontId="60" fillId="0" borderId="59" xfId="153" applyFont="1" applyBorder="1" applyAlignment="1">
      <alignment horizontal="center" vertical="center"/>
    </xf>
    <xf numFmtId="0" fontId="60" fillId="0" borderId="71" xfId="153" applyFont="1" applyBorder="1" applyAlignment="1">
      <alignment horizontal="center" vertical="center"/>
    </xf>
    <xf numFmtId="0" fontId="60" fillId="0" borderId="61" xfId="153" applyFont="1" applyBorder="1" applyAlignment="1">
      <alignment horizontal="center" vertical="center"/>
    </xf>
    <xf numFmtId="0" fontId="60" fillId="0" borderId="70" xfId="153" applyFont="1" applyBorder="1" applyAlignment="1">
      <alignment horizontal="center" vertical="center"/>
    </xf>
    <xf numFmtId="0" fontId="61" fillId="0" borderId="67" xfId="0" applyFont="1" applyBorder="1" applyAlignment="1">
      <alignment horizontal="center" vertical="center"/>
    </xf>
    <xf numFmtId="0" fontId="61" fillId="0" borderId="68" xfId="0" applyFont="1" applyBorder="1" applyAlignment="1">
      <alignment horizontal="center" vertical="center"/>
    </xf>
    <xf numFmtId="0" fontId="62" fillId="0" borderId="21" xfId="153" applyFont="1" applyBorder="1" applyAlignment="1">
      <alignment horizontal="center" vertical="center"/>
    </xf>
    <xf numFmtId="0" fontId="62" fillId="0" borderId="25" xfId="153" applyFont="1" applyBorder="1" applyAlignment="1">
      <alignment horizontal="center" vertical="center"/>
    </xf>
    <xf numFmtId="0" fontId="62" fillId="0" borderId="46" xfId="153" applyFont="1" applyBorder="1" applyAlignment="1">
      <alignment horizontal="center" vertical="center"/>
    </xf>
    <xf numFmtId="193" fontId="62" fillId="0" borderId="62" xfId="153" applyNumberFormat="1" applyFont="1" applyBorder="1" applyAlignment="1">
      <alignment vertical="center"/>
    </xf>
    <xf numFmtId="193" fontId="62" fillId="0" borderId="58" xfId="153" applyNumberFormat="1" applyFont="1" applyBorder="1" applyAlignment="1">
      <alignment vertical="center"/>
    </xf>
    <xf numFmtId="193" fontId="62" fillId="0" borderId="59" xfId="153" applyNumberFormat="1" applyFont="1" applyBorder="1" applyAlignment="1">
      <alignment vertical="center"/>
    </xf>
    <xf numFmtId="193" fontId="62" fillId="0" borderId="63" xfId="153" applyNumberFormat="1" applyFont="1" applyBorder="1" applyAlignment="1">
      <alignment vertical="center"/>
    </xf>
    <xf numFmtId="0" fontId="62" fillId="0" borderId="62" xfId="153" applyFont="1" applyBorder="1" applyAlignment="1">
      <alignment horizontal="center" vertical="center"/>
    </xf>
    <xf numFmtId="0" fontId="62" fillId="0" borderId="58" xfId="153" applyFont="1" applyBorder="1" applyAlignment="1">
      <alignment horizontal="center" vertical="center"/>
    </xf>
    <xf numFmtId="0" fontId="62" fillId="0" borderId="59" xfId="153" applyFont="1" applyBorder="1" applyAlignment="1">
      <alignment horizontal="center" vertical="center"/>
    </xf>
    <xf numFmtId="0" fontId="62" fillId="0" borderId="63" xfId="153" applyFont="1" applyBorder="1" applyAlignment="1">
      <alignment horizontal="center" vertical="center"/>
    </xf>
    <xf numFmtId="0" fontId="62" fillId="0" borderId="62" xfId="153" applyFont="1" applyBorder="1" applyAlignment="1">
      <alignment horizontal="center" vertical="center" wrapText="1"/>
    </xf>
    <xf numFmtId="0" fontId="62" fillId="0" borderId="71" xfId="153" applyFont="1" applyBorder="1" applyAlignment="1">
      <alignment horizontal="center" vertical="center"/>
    </xf>
    <xf numFmtId="0" fontId="62" fillId="0" borderId="61" xfId="153" applyFont="1" applyBorder="1" applyAlignment="1">
      <alignment horizontal="center" vertical="center"/>
    </xf>
    <xf numFmtId="0" fontId="62" fillId="0" borderId="70" xfId="153" applyFont="1" applyBorder="1" applyAlignment="1">
      <alignment horizontal="center" vertical="center"/>
    </xf>
    <xf numFmtId="0" fontId="62" fillId="0" borderId="64" xfId="153" applyFont="1" applyBorder="1" applyAlignment="1">
      <alignment horizontal="center" vertical="center"/>
    </xf>
    <xf numFmtId="0" fontId="53" fillId="0" borderId="13" xfId="12" applyFont="1" applyBorder="1" applyAlignment="1">
      <alignment horizontal="center" vertical="center"/>
    </xf>
  </cellXfs>
  <cellStyles count="503">
    <cellStyle name="20% - 강조색1 2" xfId="158" xr:uid="{00000000-0005-0000-0000-000000000000}"/>
    <cellStyle name="20% - 강조색1 3" xfId="159" xr:uid="{00000000-0005-0000-0000-000001000000}"/>
    <cellStyle name="20% - 강조색2 2" xfId="160" xr:uid="{00000000-0005-0000-0000-000002000000}"/>
    <cellStyle name="20% - 강조색2 3" xfId="161" xr:uid="{00000000-0005-0000-0000-000003000000}"/>
    <cellStyle name="20% - 강조색3 2" xfId="162" xr:uid="{00000000-0005-0000-0000-000004000000}"/>
    <cellStyle name="20% - 강조색3 3" xfId="163" xr:uid="{00000000-0005-0000-0000-000005000000}"/>
    <cellStyle name="20% - 강조색4 2" xfId="164" xr:uid="{00000000-0005-0000-0000-000006000000}"/>
    <cellStyle name="20% - 강조색4 3" xfId="165" xr:uid="{00000000-0005-0000-0000-000007000000}"/>
    <cellStyle name="20% - 강조색5 2" xfId="166" xr:uid="{00000000-0005-0000-0000-000008000000}"/>
    <cellStyle name="20% - 강조색5 3" xfId="167" xr:uid="{00000000-0005-0000-0000-000009000000}"/>
    <cellStyle name="20% - 강조색6 2" xfId="168" xr:uid="{00000000-0005-0000-0000-00000A000000}"/>
    <cellStyle name="20% - 강조색6 3" xfId="169" xr:uid="{00000000-0005-0000-0000-00000B000000}"/>
    <cellStyle name="40% - 강조색1 2" xfId="170" xr:uid="{00000000-0005-0000-0000-00000C000000}"/>
    <cellStyle name="40% - 강조색1 3" xfId="171" xr:uid="{00000000-0005-0000-0000-00000D000000}"/>
    <cellStyle name="40% - 강조색2 2" xfId="172" xr:uid="{00000000-0005-0000-0000-00000E000000}"/>
    <cellStyle name="40% - 강조색2 3" xfId="173" xr:uid="{00000000-0005-0000-0000-00000F000000}"/>
    <cellStyle name="40% - 강조색3 2" xfId="174" xr:uid="{00000000-0005-0000-0000-000010000000}"/>
    <cellStyle name="40% - 강조색3 3" xfId="175" xr:uid="{00000000-0005-0000-0000-000011000000}"/>
    <cellStyle name="40% - 강조색4 2" xfId="176" xr:uid="{00000000-0005-0000-0000-000012000000}"/>
    <cellStyle name="40% - 강조색4 3" xfId="177" xr:uid="{00000000-0005-0000-0000-000013000000}"/>
    <cellStyle name="40% - 강조색5 2" xfId="178" xr:uid="{00000000-0005-0000-0000-000014000000}"/>
    <cellStyle name="40% - 강조색5 3" xfId="179" xr:uid="{00000000-0005-0000-0000-000015000000}"/>
    <cellStyle name="40% - 강조색6 2" xfId="180" xr:uid="{00000000-0005-0000-0000-000016000000}"/>
    <cellStyle name="40% - 강조색6 3" xfId="181" xr:uid="{00000000-0005-0000-0000-000017000000}"/>
    <cellStyle name="60% - 강조색1 2" xfId="182" xr:uid="{00000000-0005-0000-0000-000018000000}"/>
    <cellStyle name="60% - 강조색1 3" xfId="183" xr:uid="{00000000-0005-0000-0000-000019000000}"/>
    <cellStyle name="60% - 강조색2 2" xfId="184" xr:uid="{00000000-0005-0000-0000-00001A000000}"/>
    <cellStyle name="60% - 강조색2 3" xfId="185" xr:uid="{00000000-0005-0000-0000-00001B000000}"/>
    <cellStyle name="60% - 강조색3 2" xfId="186" xr:uid="{00000000-0005-0000-0000-00001C000000}"/>
    <cellStyle name="60% - 강조색3 3" xfId="187" xr:uid="{00000000-0005-0000-0000-00001D000000}"/>
    <cellStyle name="60% - 강조색4 2" xfId="188" xr:uid="{00000000-0005-0000-0000-00001E000000}"/>
    <cellStyle name="60% - 강조색4 3" xfId="189" xr:uid="{00000000-0005-0000-0000-00001F000000}"/>
    <cellStyle name="60% - 강조색5 2" xfId="190" xr:uid="{00000000-0005-0000-0000-000020000000}"/>
    <cellStyle name="60% - 강조색5 3" xfId="191" xr:uid="{00000000-0005-0000-0000-000021000000}"/>
    <cellStyle name="60% - 강조색6 2" xfId="192" xr:uid="{00000000-0005-0000-0000-000022000000}"/>
    <cellStyle name="60% - 강조색6 3" xfId="193" xr:uid="{00000000-0005-0000-0000-000023000000}"/>
    <cellStyle name="강조색1 2" xfId="194" xr:uid="{00000000-0005-0000-0000-000024000000}"/>
    <cellStyle name="강조색1 3" xfId="195" xr:uid="{00000000-0005-0000-0000-000025000000}"/>
    <cellStyle name="강조색2 2" xfId="196" xr:uid="{00000000-0005-0000-0000-000026000000}"/>
    <cellStyle name="강조색2 3" xfId="197" xr:uid="{00000000-0005-0000-0000-000027000000}"/>
    <cellStyle name="강조색3 2" xfId="198" xr:uid="{00000000-0005-0000-0000-000028000000}"/>
    <cellStyle name="강조색3 3" xfId="199" xr:uid="{00000000-0005-0000-0000-000029000000}"/>
    <cellStyle name="강조색4 2" xfId="200" xr:uid="{00000000-0005-0000-0000-00002A000000}"/>
    <cellStyle name="강조색4 3" xfId="201" xr:uid="{00000000-0005-0000-0000-00002B000000}"/>
    <cellStyle name="강조색5 2" xfId="202" xr:uid="{00000000-0005-0000-0000-00002C000000}"/>
    <cellStyle name="강조색5 3" xfId="203" xr:uid="{00000000-0005-0000-0000-00002D000000}"/>
    <cellStyle name="강조색6 2" xfId="204" xr:uid="{00000000-0005-0000-0000-00002E000000}"/>
    <cellStyle name="강조색6 3" xfId="205" xr:uid="{00000000-0005-0000-0000-00002F000000}"/>
    <cellStyle name="경고문 2" xfId="206" xr:uid="{00000000-0005-0000-0000-000030000000}"/>
    <cellStyle name="경고문 3" xfId="207" xr:uid="{00000000-0005-0000-0000-000031000000}"/>
    <cellStyle name="계산 2" xfId="208" xr:uid="{00000000-0005-0000-0000-000032000000}"/>
    <cellStyle name="계산 3" xfId="209" xr:uid="{00000000-0005-0000-0000-000033000000}"/>
    <cellStyle name="나쁨 2" xfId="210" xr:uid="{00000000-0005-0000-0000-000034000000}"/>
    <cellStyle name="나쁨 3" xfId="211" xr:uid="{00000000-0005-0000-0000-000035000000}"/>
    <cellStyle name="메모 2" xfId="212" xr:uid="{00000000-0005-0000-0000-000036000000}"/>
    <cellStyle name="메모 3" xfId="213" xr:uid="{00000000-0005-0000-0000-000037000000}"/>
    <cellStyle name="백분율" xfId="1" builtinId="5"/>
    <cellStyle name="보통 2" xfId="214" xr:uid="{00000000-0005-0000-0000-000039000000}"/>
    <cellStyle name="보통 3" xfId="215" xr:uid="{00000000-0005-0000-0000-00003A000000}"/>
    <cellStyle name="설명 텍스트 2" xfId="216" xr:uid="{00000000-0005-0000-0000-00003B000000}"/>
    <cellStyle name="설명 텍스트 3" xfId="217" xr:uid="{00000000-0005-0000-0000-00003C000000}"/>
    <cellStyle name="셀 확인 2" xfId="218" xr:uid="{00000000-0005-0000-0000-00003D000000}"/>
    <cellStyle name="셀 확인 3" xfId="219" xr:uid="{00000000-0005-0000-0000-00003E000000}"/>
    <cellStyle name="쉼표 [0]" xfId="2" builtinId="6"/>
    <cellStyle name="쉼표 [0] 10" xfId="220" xr:uid="{00000000-0005-0000-0000-000040000000}"/>
    <cellStyle name="쉼표 [0] 2" xfId="6" xr:uid="{00000000-0005-0000-0000-000041000000}"/>
    <cellStyle name="쉼표 [0] 2 10" xfId="54" xr:uid="{00000000-0005-0000-0000-000042000000}"/>
    <cellStyle name="쉼표 [0] 2 10 2" xfId="277" xr:uid="{00000000-0005-0000-0000-000043000000}"/>
    <cellStyle name="쉼표 [0] 2 10 3" xfId="403" xr:uid="{00000000-0005-0000-0000-000044000000}"/>
    <cellStyle name="쉼표 [0] 2 11" xfId="252" xr:uid="{00000000-0005-0000-0000-000045000000}"/>
    <cellStyle name="쉼표 [0] 2 12" xfId="378" xr:uid="{00000000-0005-0000-0000-000046000000}"/>
    <cellStyle name="쉼표 [0] 2 2" xfId="8" xr:uid="{00000000-0005-0000-0000-000047000000}"/>
    <cellStyle name="쉼표 [0] 2 2 10" xfId="380" xr:uid="{00000000-0005-0000-0000-000048000000}"/>
    <cellStyle name="쉼표 [0] 2 2 2" xfId="16" xr:uid="{00000000-0005-0000-0000-000049000000}"/>
    <cellStyle name="쉼표 [0] 2 2 2 2" xfId="28" xr:uid="{00000000-0005-0000-0000-00004A000000}"/>
    <cellStyle name="쉼표 [0] 2 2 2 2 2" xfId="99" xr:uid="{00000000-0005-0000-0000-00004B000000}"/>
    <cellStyle name="쉼표 [0] 2 2 2 2 2 2" xfId="322" xr:uid="{00000000-0005-0000-0000-00004C000000}"/>
    <cellStyle name="쉼표 [0] 2 2 2 2 2 3" xfId="448" xr:uid="{00000000-0005-0000-0000-00004D000000}"/>
    <cellStyle name="쉼표 [0] 2 2 2 2 3" xfId="124" xr:uid="{00000000-0005-0000-0000-00004E000000}"/>
    <cellStyle name="쉼표 [0] 2 2 2 2 3 2" xfId="347" xr:uid="{00000000-0005-0000-0000-00004F000000}"/>
    <cellStyle name="쉼표 [0] 2 2 2 2 3 3" xfId="473" xr:uid="{00000000-0005-0000-0000-000050000000}"/>
    <cellStyle name="쉼표 [0] 2 2 2 2 4" xfId="149" xr:uid="{00000000-0005-0000-0000-000051000000}"/>
    <cellStyle name="쉼표 [0] 2 2 2 2 4 2" xfId="372" xr:uid="{00000000-0005-0000-0000-000052000000}"/>
    <cellStyle name="쉼표 [0] 2 2 2 2 4 3" xfId="498" xr:uid="{00000000-0005-0000-0000-000053000000}"/>
    <cellStyle name="쉼표 [0] 2 2 2 2 5" xfId="74" xr:uid="{00000000-0005-0000-0000-000054000000}"/>
    <cellStyle name="쉼표 [0] 2 2 2 2 5 2" xfId="297" xr:uid="{00000000-0005-0000-0000-000055000000}"/>
    <cellStyle name="쉼표 [0] 2 2 2 2 5 3" xfId="423" xr:uid="{00000000-0005-0000-0000-000056000000}"/>
    <cellStyle name="쉼표 [0] 2 2 2 2 6" xfId="272" xr:uid="{00000000-0005-0000-0000-000057000000}"/>
    <cellStyle name="쉼표 [0] 2 2 2 2 7" xfId="398" xr:uid="{00000000-0005-0000-0000-000058000000}"/>
    <cellStyle name="쉼표 [0] 2 2 2 3" xfId="87" xr:uid="{00000000-0005-0000-0000-000059000000}"/>
    <cellStyle name="쉼표 [0] 2 2 2 3 2" xfId="310" xr:uid="{00000000-0005-0000-0000-00005A000000}"/>
    <cellStyle name="쉼표 [0] 2 2 2 3 3" xfId="436" xr:uid="{00000000-0005-0000-0000-00005B000000}"/>
    <cellStyle name="쉼표 [0] 2 2 2 4" xfId="112" xr:uid="{00000000-0005-0000-0000-00005C000000}"/>
    <cellStyle name="쉼표 [0] 2 2 2 4 2" xfId="335" xr:uid="{00000000-0005-0000-0000-00005D000000}"/>
    <cellStyle name="쉼표 [0] 2 2 2 4 3" xfId="461" xr:uid="{00000000-0005-0000-0000-00005E000000}"/>
    <cellStyle name="쉼표 [0] 2 2 2 5" xfId="137" xr:uid="{00000000-0005-0000-0000-00005F000000}"/>
    <cellStyle name="쉼표 [0] 2 2 2 5 2" xfId="360" xr:uid="{00000000-0005-0000-0000-000060000000}"/>
    <cellStyle name="쉼표 [0] 2 2 2 5 3" xfId="486" xr:uid="{00000000-0005-0000-0000-000061000000}"/>
    <cellStyle name="쉼표 [0] 2 2 2 6" xfId="62" xr:uid="{00000000-0005-0000-0000-000062000000}"/>
    <cellStyle name="쉼표 [0] 2 2 2 6 2" xfId="285" xr:uid="{00000000-0005-0000-0000-000063000000}"/>
    <cellStyle name="쉼표 [0] 2 2 2 6 3" xfId="411" xr:uid="{00000000-0005-0000-0000-000064000000}"/>
    <cellStyle name="쉼표 [0] 2 2 2 7" xfId="260" xr:uid="{00000000-0005-0000-0000-000065000000}"/>
    <cellStyle name="쉼표 [0] 2 2 2 8" xfId="386" xr:uid="{00000000-0005-0000-0000-000066000000}"/>
    <cellStyle name="쉼표 [0] 2 2 3" xfId="22" xr:uid="{00000000-0005-0000-0000-000067000000}"/>
    <cellStyle name="쉼표 [0] 2 2 3 2" xfId="93" xr:uid="{00000000-0005-0000-0000-000068000000}"/>
    <cellStyle name="쉼표 [0] 2 2 3 2 2" xfId="316" xr:uid="{00000000-0005-0000-0000-000069000000}"/>
    <cellStyle name="쉼표 [0] 2 2 3 2 3" xfId="442" xr:uid="{00000000-0005-0000-0000-00006A000000}"/>
    <cellStyle name="쉼표 [0] 2 2 3 3" xfId="118" xr:uid="{00000000-0005-0000-0000-00006B000000}"/>
    <cellStyle name="쉼표 [0] 2 2 3 3 2" xfId="341" xr:uid="{00000000-0005-0000-0000-00006C000000}"/>
    <cellStyle name="쉼표 [0] 2 2 3 3 3" xfId="467" xr:uid="{00000000-0005-0000-0000-00006D000000}"/>
    <cellStyle name="쉼표 [0] 2 2 3 4" xfId="143" xr:uid="{00000000-0005-0000-0000-00006E000000}"/>
    <cellStyle name="쉼표 [0] 2 2 3 4 2" xfId="366" xr:uid="{00000000-0005-0000-0000-00006F000000}"/>
    <cellStyle name="쉼표 [0] 2 2 3 4 3" xfId="492" xr:uid="{00000000-0005-0000-0000-000070000000}"/>
    <cellStyle name="쉼표 [0] 2 2 3 5" xfId="68" xr:uid="{00000000-0005-0000-0000-000071000000}"/>
    <cellStyle name="쉼표 [0] 2 2 3 5 2" xfId="291" xr:uid="{00000000-0005-0000-0000-000072000000}"/>
    <cellStyle name="쉼표 [0] 2 2 3 5 3" xfId="417" xr:uid="{00000000-0005-0000-0000-000073000000}"/>
    <cellStyle name="쉼표 [0] 2 2 3 6" xfId="266" xr:uid="{00000000-0005-0000-0000-000074000000}"/>
    <cellStyle name="쉼표 [0] 2 2 3 7" xfId="392" xr:uid="{00000000-0005-0000-0000-000075000000}"/>
    <cellStyle name="쉼표 [0] 2 2 4" xfId="33" xr:uid="{00000000-0005-0000-0000-000076000000}"/>
    <cellStyle name="쉼표 [0] 2 2 5" xfId="81" xr:uid="{00000000-0005-0000-0000-000077000000}"/>
    <cellStyle name="쉼표 [0] 2 2 5 2" xfId="304" xr:uid="{00000000-0005-0000-0000-000078000000}"/>
    <cellStyle name="쉼표 [0] 2 2 5 3" xfId="430" xr:uid="{00000000-0005-0000-0000-000079000000}"/>
    <cellStyle name="쉼표 [0] 2 2 6" xfId="106" xr:uid="{00000000-0005-0000-0000-00007A000000}"/>
    <cellStyle name="쉼표 [0] 2 2 6 2" xfId="329" xr:uid="{00000000-0005-0000-0000-00007B000000}"/>
    <cellStyle name="쉼표 [0] 2 2 6 3" xfId="455" xr:uid="{00000000-0005-0000-0000-00007C000000}"/>
    <cellStyle name="쉼표 [0] 2 2 7" xfId="131" xr:uid="{00000000-0005-0000-0000-00007D000000}"/>
    <cellStyle name="쉼표 [0] 2 2 7 2" xfId="354" xr:uid="{00000000-0005-0000-0000-00007E000000}"/>
    <cellStyle name="쉼표 [0] 2 2 7 3" xfId="480" xr:uid="{00000000-0005-0000-0000-00007F000000}"/>
    <cellStyle name="쉼표 [0] 2 2 8" xfId="56" xr:uid="{00000000-0005-0000-0000-000080000000}"/>
    <cellStyle name="쉼표 [0] 2 2 8 2" xfId="279" xr:uid="{00000000-0005-0000-0000-000081000000}"/>
    <cellStyle name="쉼표 [0] 2 2 8 3" xfId="405" xr:uid="{00000000-0005-0000-0000-000082000000}"/>
    <cellStyle name="쉼표 [0] 2 2 9" xfId="254" xr:uid="{00000000-0005-0000-0000-000083000000}"/>
    <cellStyle name="쉼표 [0] 2 3" xfId="10" xr:uid="{00000000-0005-0000-0000-000084000000}"/>
    <cellStyle name="쉼표 [0] 2 3 10" xfId="382" xr:uid="{00000000-0005-0000-0000-000085000000}"/>
    <cellStyle name="쉼표 [0] 2 3 2" xfId="18" xr:uid="{00000000-0005-0000-0000-000086000000}"/>
    <cellStyle name="쉼표 [0] 2 3 2 2" xfId="30" xr:uid="{00000000-0005-0000-0000-000087000000}"/>
    <cellStyle name="쉼표 [0] 2 3 2 2 2" xfId="101" xr:uid="{00000000-0005-0000-0000-000088000000}"/>
    <cellStyle name="쉼표 [0] 2 3 2 2 2 2" xfId="324" xr:uid="{00000000-0005-0000-0000-000089000000}"/>
    <cellStyle name="쉼표 [0] 2 3 2 2 2 3" xfId="450" xr:uid="{00000000-0005-0000-0000-00008A000000}"/>
    <cellStyle name="쉼표 [0] 2 3 2 2 3" xfId="126" xr:uid="{00000000-0005-0000-0000-00008B000000}"/>
    <cellStyle name="쉼표 [0] 2 3 2 2 3 2" xfId="349" xr:uid="{00000000-0005-0000-0000-00008C000000}"/>
    <cellStyle name="쉼표 [0] 2 3 2 2 3 3" xfId="475" xr:uid="{00000000-0005-0000-0000-00008D000000}"/>
    <cellStyle name="쉼표 [0] 2 3 2 2 4" xfId="151" xr:uid="{00000000-0005-0000-0000-00008E000000}"/>
    <cellStyle name="쉼표 [0] 2 3 2 2 4 2" xfId="374" xr:uid="{00000000-0005-0000-0000-00008F000000}"/>
    <cellStyle name="쉼표 [0] 2 3 2 2 4 3" xfId="500" xr:uid="{00000000-0005-0000-0000-000090000000}"/>
    <cellStyle name="쉼표 [0] 2 3 2 2 5" xfId="76" xr:uid="{00000000-0005-0000-0000-000091000000}"/>
    <cellStyle name="쉼표 [0] 2 3 2 2 5 2" xfId="299" xr:uid="{00000000-0005-0000-0000-000092000000}"/>
    <cellStyle name="쉼표 [0] 2 3 2 2 5 3" xfId="425" xr:uid="{00000000-0005-0000-0000-000093000000}"/>
    <cellStyle name="쉼표 [0] 2 3 2 2 6" xfId="274" xr:uid="{00000000-0005-0000-0000-000094000000}"/>
    <cellStyle name="쉼표 [0] 2 3 2 2 7" xfId="400" xr:uid="{00000000-0005-0000-0000-000095000000}"/>
    <cellStyle name="쉼표 [0] 2 3 2 3" xfId="89" xr:uid="{00000000-0005-0000-0000-000096000000}"/>
    <cellStyle name="쉼표 [0] 2 3 2 3 2" xfId="312" xr:uid="{00000000-0005-0000-0000-000097000000}"/>
    <cellStyle name="쉼표 [0] 2 3 2 3 3" xfId="438" xr:uid="{00000000-0005-0000-0000-000098000000}"/>
    <cellStyle name="쉼표 [0] 2 3 2 4" xfId="114" xr:uid="{00000000-0005-0000-0000-000099000000}"/>
    <cellStyle name="쉼표 [0] 2 3 2 4 2" xfId="337" xr:uid="{00000000-0005-0000-0000-00009A000000}"/>
    <cellStyle name="쉼표 [0] 2 3 2 4 3" xfId="463" xr:uid="{00000000-0005-0000-0000-00009B000000}"/>
    <cellStyle name="쉼표 [0] 2 3 2 5" xfId="139" xr:uid="{00000000-0005-0000-0000-00009C000000}"/>
    <cellStyle name="쉼표 [0] 2 3 2 5 2" xfId="362" xr:uid="{00000000-0005-0000-0000-00009D000000}"/>
    <cellStyle name="쉼표 [0] 2 3 2 5 3" xfId="488" xr:uid="{00000000-0005-0000-0000-00009E000000}"/>
    <cellStyle name="쉼표 [0] 2 3 2 6" xfId="64" xr:uid="{00000000-0005-0000-0000-00009F000000}"/>
    <cellStyle name="쉼표 [0] 2 3 2 6 2" xfId="287" xr:uid="{00000000-0005-0000-0000-0000A0000000}"/>
    <cellStyle name="쉼표 [0] 2 3 2 6 3" xfId="413" xr:uid="{00000000-0005-0000-0000-0000A1000000}"/>
    <cellStyle name="쉼표 [0] 2 3 2 7" xfId="262" xr:uid="{00000000-0005-0000-0000-0000A2000000}"/>
    <cellStyle name="쉼표 [0] 2 3 2 8" xfId="388" xr:uid="{00000000-0005-0000-0000-0000A3000000}"/>
    <cellStyle name="쉼표 [0] 2 3 3" xfId="24" xr:uid="{00000000-0005-0000-0000-0000A4000000}"/>
    <cellStyle name="쉼표 [0] 2 3 3 2" xfId="95" xr:uid="{00000000-0005-0000-0000-0000A5000000}"/>
    <cellStyle name="쉼표 [0] 2 3 3 2 2" xfId="318" xr:uid="{00000000-0005-0000-0000-0000A6000000}"/>
    <cellStyle name="쉼표 [0] 2 3 3 2 3" xfId="444" xr:uid="{00000000-0005-0000-0000-0000A7000000}"/>
    <cellStyle name="쉼표 [0] 2 3 3 3" xfId="120" xr:uid="{00000000-0005-0000-0000-0000A8000000}"/>
    <cellStyle name="쉼표 [0] 2 3 3 3 2" xfId="343" xr:uid="{00000000-0005-0000-0000-0000A9000000}"/>
    <cellStyle name="쉼표 [0] 2 3 3 3 3" xfId="469" xr:uid="{00000000-0005-0000-0000-0000AA000000}"/>
    <cellStyle name="쉼표 [0] 2 3 3 4" xfId="145" xr:uid="{00000000-0005-0000-0000-0000AB000000}"/>
    <cellStyle name="쉼표 [0] 2 3 3 4 2" xfId="368" xr:uid="{00000000-0005-0000-0000-0000AC000000}"/>
    <cellStyle name="쉼표 [0] 2 3 3 4 3" xfId="494" xr:uid="{00000000-0005-0000-0000-0000AD000000}"/>
    <cellStyle name="쉼표 [0] 2 3 3 5" xfId="70" xr:uid="{00000000-0005-0000-0000-0000AE000000}"/>
    <cellStyle name="쉼표 [0] 2 3 3 5 2" xfId="293" xr:uid="{00000000-0005-0000-0000-0000AF000000}"/>
    <cellStyle name="쉼표 [0] 2 3 3 5 3" xfId="419" xr:uid="{00000000-0005-0000-0000-0000B0000000}"/>
    <cellStyle name="쉼표 [0] 2 3 3 6" xfId="268" xr:uid="{00000000-0005-0000-0000-0000B1000000}"/>
    <cellStyle name="쉼표 [0] 2 3 3 7" xfId="394" xr:uid="{00000000-0005-0000-0000-0000B2000000}"/>
    <cellStyle name="쉼표 [0] 2 3 4" xfId="34" xr:uid="{00000000-0005-0000-0000-0000B3000000}"/>
    <cellStyle name="쉼표 [0] 2 3 5" xfId="83" xr:uid="{00000000-0005-0000-0000-0000B4000000}"/>
    <cellStyle name="쉼표 [0] 2 3 5 2" xfId="306" xr:uid="{00000000-0005-0000-0000-0000B5000000}"/>
    <cellStyle name="쉼표 [0] 2 3 5 3" xfId="432" xr:uid="{00000000-0005-0000-0000-0000B6000000}"/>
    <cellStyle name="쉼표 [0] 2 3 6" xfId="108" xr:uid="{00000000-0005-0000-0000-0000B7000000}"/>
    <cellStyle name="쉼표 [0] 2 3 6 2" xfId="331" xr:uid="{00000000-0005-0000-0000-0000B8000000}"/>
    <cellStyle name="쉼표 [0] 2 3 6 3" xfId="457" xr:uid="{00000000-0005-0000-0000-0000B9000000}"/>
    <cellStyle name="쉼표 [0] 2 3 7" xfId="133" xr:uid="{00000000-0005-0000-0000-0000BA000000}"/>
    <cellStyle name="쉼표 [0] 2 3 7 2" xfId="356" xr:uid="{00000000-0005-0000-0000-0000BB000000}"/>
    <cellStyle name="쉼표 [0] 2 3 7 3" xfId="482" xr:uid="{00000000-0005-0000-0000-0000BC000000}"/>
    <cellStyle name="쉼표 [0] 2 3 8" xfId="58" xr:uid="{00000000-0005-0000-0000-0000BD000000}"/>
    <cellStyle name="쉼표 [0] 2 3 8 2" xfId="281" xr:uid="{00000000-0005-0000-0000-0000BE000000}"/>
    <cellStyle name="쉼표 [0] 2 3 8 3" xfId="407" xr:uid="{00000000-0005-0000-0000-0000BF000000}"/>
    <cellStyle name="쉼표 [0] 2 3 9" xfId="256" xr:uid="{00000000-0005-0000-0000-0000C0000000}"/>
    <cellStyle name="쉼표 [0] 2 4" xfId="14" xr:uid="{00000000-0005-0000-0000-0000C1000000}"/>
    <cellStyle name="쉼표 [0] 2 4 2" xfId="26" xr:uid="{00000000-0005-0000-0000-0000C2000000}"/>
    <cellStyle name="쉼표 [0] 2 4 2 2" xfId="97" xr:uid="{00000000-0005-0000-0000-0000C3000000}"/>
    <cellStyle name="쉼표 [0] 2 4 2 2 2" xfId="320" xr:uid="{00000000-0005-0000-0000-0000C4000000}"/>
    <cellStyle name="쉼표 [0] 2 4 2 2 3" xfId="446" xr:uid="{00000000-0005-0000-0000-0000C5000000}"/>
    <cellStyle name="쉼표 [0] 2 4 2 3" xfId="122" xr:uid="{00000000-0005-0000-0000-0000C6000000}"/>
    <cellStyle name="쉼표 [0] 2 4 2 3 2" xfId="345" xr:uid="{00000000-0005-0000-0000-0000C7000000}"/>
    <cellStyle name="쉼표 [0] 2 4 2 3 3" xfId="471" xr:uid="{00000000-0005-0000-0000-0000C8000000}"/>
    <cellStyle name="쉼표 [0] 2 4 2 4" xfId="147" xr:uid="{00000000-0005-0000-0000-0000C9000000}"/>
    <cellStyle name="쉼표 [0] 2 4 2 4 2" xfId="370" xr:uid="{00000000-0005-0000-0000-0000CA000000}"/>
    <cellStyle name="쉼표 [0] 2 4 2 4 3" xfId="496" xr:uid="{00000000-0005-0000-0000-0000CB000000}"/>
    <cellStyle name="쉼표 [0] 2 4 2 5" xfId="72" xr:uid="{00000000-0005-0000-0000-0000CC000000}"/>
    <cellStyle name="쉼표 [0] 2 4 2 5 2" xfId="295" xr:uid="{00000000-0005-0000-0000-0000CD000000}"/>
    <cellStyle name="쉼표 [0] 2 4 2 5 3" xfId="421" xr:uid="{00000000-0005-0000-0000-0000CE000000}"/>
    <cellStyle name="쉼표 [0] 2 4 2 6" xfId="270" xr:uid="{00000000-0005-0000-0000-0000CF000000}"/>
    <cellStyle name="쉼표 [0] 2 4 2 7" xfId="396" xr:uid="{00000000-0005-0000-0000-0000D0000000}"/>
    <cellStyle name="쉼표 [0] 2 4 3" xfId="85" xr:uid="{00000000-0005-0000-0000-0000D1000000}"/>
    <cellStyle name="쉼표 [0] 2 4 3 2" xfId="308" xr:uid="{00000000-0005-0000-0000-0000D2000000}"/>
    <cellStyle name="쉼표 [0] 2 4 3 3" xfId="434" xr:uid="{00000000-0005-0000-0000-0000D3000000}"/>
    <cellStyle name="쉼표 [0] 2 4 4" xfId="110" xr:uid="{00000000-0005-0000-0000-0000D4000000}"/>
    <cellStyle name="쉼표 [0] 2 4 4 2" xfId="333" xr:uid="{00000000-0005-0000-0000-0000D5000000}"/>
    <cellStyle name="쉼표 [0] 2 4 4 3" xfId="459" xr:uid="{00000000-0005-0000-0000-0000D6000000}"/>
    <cellStyle name="쉼표 [0] 2 4 5" xfId="135" xr:uid="{00000000-0005-0000-0000-0000D7000000}"/>
    <cellStyle name="쉼표 [0] 2 4 5 2" xfId="358" xr:uid="{00000000-0005-0000-0000-0000D8000000}"/>
    <cellStyle name="쉼표 [0] 2 4 5 3" xfId="484" xr:uid="{00000000-0005-0000-0000-0000D9000000}"/>
    <cellStyle name="쉼표 [0] 2 4 6" xfId="60" xr:uid="{00000000-0005-0000-0000-0000DA000000}"/>
    <cellStyle name="쉼표 [0] 2 4 6 2" xfId="283" xr:uid="{00000000-0005-0000-0000-0000DB000000}"/>
    <cellStyle name="쉼표 [0] 2 4 6 3" xfId="409" xr:uid="{00000000-0005-0000-0000-0000DC000000}"/>
    <cellStyle name="쉼표 [0] 2 4 7" xfId="258" xr:uid="{00000000-0005-0000-0000-0000DD000000}"/>
    <cellStyle name="쉼표 [0] 2 4 8" xfId="384" xr:uid="{00000000-0005-0000-0000-0000DE000000}"/>
    <cellStyle name="쉼표 [0] 2 5" xfId="20" xr:uid="{00000000-0005-0000-0000-0000DF000000}"/>
    <cellStyle name="쉼표 [0] 2 5 2" xfId="91" xr:uid="{00000000-0005-0000-0000-0000E0000000}"/>
    <cellStyle name="쉼표 [0] 2 5 2 2" xfId="314" xr:uid="{00000000-0005-0000-0000-0000E1000000}"/>
    <cellStyle name="쉼표 [0] 2 5 2 3" xfId="440" xr:uid="{00000000-0005-0000-0000-0000E2000000}"/>
    <cellStyle name="쉼표 [0] 2 5 3" xfId="116" xr:uid="{00000000-0005-0000-0000-0000E3000000}"/>
    <cellStyle name="쉼표 [0] 2 5 3 2" xfId="339" xr:uid="{00000000-0005-0000-0000-0000E4000000}"/>
    <cellStyle name="쉼표 [0] 2 5 3 3" xfId="465" xr:uid="{00000000-0005-0000-0000-0000E5000000}"/>
    <cellStyle name="쉼표 [0] 2 5 4" xfId="141" xr:uid="{00000000-0005-0000-0000-0000E6000000}"/>
    <cellStyle name="쉼표 [0] 2 5 4 2" xfId="364" xr:uid="{00000000-0005-0000-0000-0000E7000000}"/>
    <cellStyle name="쉼표 [0] 2 5 4 3" xfId="490" xr:uid="{00000000-0005-0000-0000-0000E8000000}"/>
    <cellStyle name="쉼표 [0] 2 5 5" xfId="66" xr:uid="{00000000-0005-0000-0000-0000E9000000}"/>
    <cellStyle name="쉼표 [0] 2 5 5 2" xfId="289" xr:uid="{00000000-0005-0000-0000-0000EA000000}"/>
    <cellStyle name="쉼표 [0] 2 5 5 3" xfId="415" xr:uid="{00000000-0005-0000-0000-0000EB000000}"/>
    <cellStyle name="쉼표 [0] 2 5 6" xfId="264" xr:uid="{00000000-0005-0000-0000-0000EC000000}"/>
    <cellStyle name="쉼표 [0] 2 5 7" xfId="390" xr:uid="{00000000-0005-0000-0000-0000ED000000}"/>
    <cellStyle name="쉼표 [0] 2 6" xfId="32" xr:uid="{00000000-0005-0000-0000-0000EE000000}"/>
    <cellStyle name="쉼표 [0] 2 7" xfId="79" xr:uid="{00000000-0005-0000-0000-0000EF000000}"/>
    <cellStyle name="쉼표 [0] 2 7 2" xfId="302" xr:uid="{00000000-0005-0000-0000-0000F0000000}"/>
    <cellStyle name="쉼표 [0] 2 7 3" xfId="428" xr:uid="{00000000-0005-0000-0000-0000F1000000}"/>
    <cellStyle name="쉼표 [0] 2 8" xfId="104" xr:uid="{00000000-0005-0000-0000-0000F2000000}"/>
    <cellStyle name="쉼표 [0] 2 8 2" xfId="327" xr:uid="{00000000-0005-0000-0000-0000F3000000}"/>
    <cellStyle name="쉼표 [0] 2 8 3" xfId="453" xr:uid="{00000000-0005-0000-0000-0000F4000000}"/>
    <cellStyle name="쉼표 [0] 2 9" xfId="129" xr:uid="{00000000-0005-0000-0000-0000F5000000}"/>
    <cellStyle name="쉼표 [0] 2 9 2" xfId="352" xr:uid="{00000000-0005-0000-0000-0000F6000000}"/>
    <cellStyle name="쉼표 [0] 2 9 3" xfId="478" xr:uid="{00000000-0005-0000-0000-0000F7000000}"/>
    <cellStyle name="쉼표 [0] 3" xfId="35" xr:uid="{00000000-0005-0000-0000-0000F8000000}"/>
    <cellStyle name="쉼표 [0] 3 2" xfId="221" xr:uid="{00000000-0005-0000-0000-0000F9000000}"/>
    <cellStyle name="쉼표 [0] 4" xfId="36" xr:uid="{00000000-0005-0000-0000-0000FA000000}"/>
    <cellStyle name="쉼표 [0] 4 2" xfId="222" xr:uid="{00000000-0005-0000-0000-0000FB000000}"/>
    <cellStyle name="쉼표 [0] 5" xfId="37" xr:uid="{00000000-0005-0000-0000-0000FC000000}"/>
    <cellStyle name="쉼표 [0] 6" xfId="38" xr:uid="{00000000-0005-0000-0000-0000FD000000}"/>
    <cellStyle name="쉼표 [0] 7" xfId="31" xr:uid="{00000000-0005-0000-0000-0000FE000000}"/>
    <cellStyle name="쉼표 [0] 8" xfId="223" xr:uid="{00000000-0005-0000-0000-0000FF000000}"/>
    <cellStyle name="쉼표 [0] 9" xfId="224" xr:uid="{00000000-0005-0000-0000-000000010000}"/>
    <cellStyle name="연결된 셀 2" xfId="225" xr:uid="{00000000-0005-0000-0000-000001010000}"/>
    <cellStyle name="연결된 셀 3" xfId="226" xr:uid="{00000000-0005-0000-0000-000002010000}"/>
    <cellStyle name="요약 2" xfId="227" xr:uid="{00000000-0005-0000-0000-000003010000}"/>
    <cellStyle name="요약 3" xfId="228" xr:uid="{00000000-0005-0000-0000-000004010000}"/>
    <cellStyle name="입력 2" xfId="229" xr:uid="{00000000-0005-0000-0000-000005010000}"/>
    <cellStyle name="입력 3" xfId="230" xr:uid="{00000000-0005-0000-0000-000006010000}"/>
    <cellStyle name="제목 1 2" xfId="231" xr:uid="{00000000-0005-0000-0000-000007010000}"/>
    <cellStyle name="제목 1 3" xfId="232" xr:uid="{00000000-0005-0000-0000-000008010000}"/>
    <cellStyle name="제목 2 2" xfId="233" xr:uid="{00000000-0005-0000-0000-000009010000}"/>
    <cellStyle name="제목 2 3" xfId="234" xr:uid="{00000000-0005-0000-0000-00000A010000}"/>
    <cellStyle name="제목 3 2" xfId="235" xr:uid="{00000000-0005-0000-0000-00000B010000}"/>
    <cellStyle name="제목 3 3" xfId="236" xr:uid="{00000000-0005-0000-0000-00000C010000}"/>
    <cellStyle name="제목 4 2" xfId="237" xr:uid="{00000000-0005-0000-0000-00000D010000}"/>
    <cellStyle name="제목 4 3" xfId="238" xr:uid="{00000000-0005-0000-0000-00000E010000}"/>
    <cellStyle name="제목 5" xfId="239" xr:uid="{00000000-0005-0000-0000-00000F010000}"/>
    <cellStyle name="제목 6" xfId="240" xr:uid="{00000000-0005-0000-0000-000010010000}"/>
    <cellStyle name="좋음 2" xfId="241" xr:uid="{00000000-0005-0000-0000-000011010000}"/>
    <cellStyle name="좋음 3" xfId="242" xr:uid="{00000000-0005-0000-0000-000012010000}"/>
    <cellStyle name="출력 2" xfId="243" xr:uid="{00000000-0005-0000-0000-000013010000}"/>
    <cellStyle name="출력 3" xfId="244" xr:uid="{00000000-0005-0000-0000-000014010000}"/>
    <cellStyle name="통화 [0]" xfId="3" builtinId="7"/>
    <cellStyle name="통화 [0] 2" xfId="39" xr:uid="{00000000-0005-0000-0000-000016010000}"/>
    <cellStyle name="표준" xfId="0" builtinId="0"/>
    <cellStyle name="표준 10" xfId="245" xr:uid="{00000000-0005-0000-0000-000018010000}"/>
    <cellStyle name="표준 11" xfId="246" xr:uid="{00000000-0005-0000-0000-000019010000}"/>
    <cellStyle name="표준 12" xfId="376" xr:uid="{00000000-0005-0000-0000-00001A010000}"/>
    <cellStyle name="표준 2" xfId="5" xr:uid="{00000000-0005-0000-0000-00001B010000}"/>
    <cellStyle name="표준 2 10" xfId="251" xr:uid="{00000000-0005-0000-0000-00001C010000}"/>
    <cellStyle name="표준 2 11" xfId="377" xr:uid="{00000000-0005-0000-0000-00001D010000}"/>
    <cellStyle name="표준 2 2" xfId="7" xr:uid="{00000000-0005-0000-0000-00001E010000}"/>
    <cellStyle name="표준 2 2 10" xfId="253" xr:uid="{00000000-0005-0000-0000-00001F010000}"/>
    <cellStyle name="표준 2 2 11" xfId="379" xr:uid="{00000000-0005-0000-0000-000020010000}"/>
    <cellStyle name="표준 2 2 2" xfId="15" xr:uid="{00000000-0005-0000-0000-000021010000}"/>
    <cellStyle name="표준 2 2 2 2" xfId="27" xr:uid="{00000000-0005-0000-0000-000022010000}"/>
    <cellStyle name="표준 2 2 2 2 2" xfId="98" xr:uid="{00000000-0005-0000-0000-000023010000}"/>
    <cellStyle name="표준 2 2 2 2 2 2" xfId="321" xr:uid="{00000000-0005-0000-0000-000024010000}"/>
    <cellStyle name="표준 2 2 2 2 2 3" xfId="447" xr:uid="{00000000-0005-0000-0000-000025010000}"/>
    <cellStyle name="표준 2 2 2 2 3" xfId="123" xr:uid="{00000000-0005-0000-0000-000026010000}"/>
    <cellStyle name="표준 2 2 2 2 3 2" xfId="346" xr:uid="{00000000-0005-0000-0000-000027010000}"/>
    <cellStyle name="표준 2 2 2 2 3 3" xfId="472" xr:uid="{00000000-0005-0000-0000-000028010000}"/>
    <cellStyle name="표준 2 2 2 2 4" xfId="148" xr:uid="{00000000-0005-0000-0000-000029010000}"/>
    <cellStyle name="표준 2 2 2 2 4 2" xfId="371" xr:uid="{00000000-0005-0000-0000-00002A010000}"/>
    <cellStyle name="표준 2 2 2 2 4 3" xfId="497" xr:uid="{00000000-0005-0000-0000-00002B010000}"/>
    <cellStyle name="표준 2 2 2 2 5" xfId="73" xr:uid="{00000000-0005-0000-0000-00002C010000}"/>
    <cellStyle name="표준 2 2 2 2 5 2" xfId="296" xr:uid="{00000000-0005-0000-0000-00002D010000}"/>
    <cellStyle name="표준 2 2 2 2 5 3" xfId="422" xr:uid="{00000000-0005-0000-0000-00002E010000}"/>
    <cellStyle name="표준 2 2 2 2 6" xfId="271" xr:uid="{00000000-0005-0000-0000-00002F010000}"/>
    <cellStyle name="표준 2 2 2 2 7" xfId="397" xr:uid="{00000000-0005-0000-0000-000030010000}"/>
    <cellStyle name="표준 2 2 2 3" xfId="86" xr:uid="{00000000-0005-0000-0000-000031010000}"/>
    <cellStyle name="표준 2 2 2 3 2" xfId="309" xr:uid="{00000000-0005-0000-0000-000032010000}"/>
    <cellStyle name="표준 2 2 2 3 3" xfId="435" xr:uid="{00000000-0005-0000-0000-000033010000}"/>
    <cellStyle name="표준 2 2 2 4" xfId="111" xr:uid="{00000000-0005-0000-0000-000034010000}"/>
    <cellStyle name="표준 2 2 2 4 2" xfId="334" xr:uid="{00000000-0005-0000-0000-000035010000}"/>
    <cellStyle name="표준 2 2 2 4 3" xfId="460" xr:uid="{00000000-0005-0000-0000-000036010000}"/>
    <cellStyle name="표준 2 2 2 5" xfId="136" xr:uid="{00000000-0005-0000-0000-000037010000}"/>
    <cellStyle name="표준 2 2 2 5 2" xfId="359" xr:uid="{00000000-0005-0000-0000-000038010000}"/>
    <cellStyle name="표준 2 2 2 5 3" xfId="485" xr:uid="{00000000-0005-0000-0000-000039010000}"/>
    <cellStyle name="표준 2 2 2 6" xfId="61" xr:uid="{00000000-0005-0000-0000-00003A010000}"/>
    <cellStyle name="표준 2 2 2 6 2" xfId="284" xr:uid="{00000000-0005-0000-0000-00003B010000}"/>
    <cellStyle name="표준 2 2 2 6 3" xfId="410" xr:uid="{00000000-0005-0000-0000-00003C010000}"/>
    <cellStyle name="표준 2 2 2 7" xfId="259" xr:uid="{00000000-0005-0000-0000-00003D010000}"/>
    <cellStyle name="표준 2 2 2 8" xfId="385" xr:uid="{00000000-0005-0000-0000-00003E010000}"/>
    <cellStyle name="표준 2 2 3" xfId="21" xr:uid="{00000000-0005-0000-0000-00003F010000}"/>
    <cellStyle name="표준 2 2 3 2" xfId="92" xr:uid="{00000000-0005-0000-0000-000040010000}"/>
    <cellStyle name="표준 2 2 3 2 2" xfId="315" xr:uid="{00000000-0005-0000-0000-000041010000}"/>
    <cellStyle name="표준 2 2 3 2 3" xfId="441" xr:uid="{00000000-0005-0000-0000-000042010000}"/>
    <cellStyle name="표준 2 2 3 3" xfId="117" xr:uid="{00000000-0005-0000-0000-000043010000}"/>
    <cellStyle name="표준 2 2 3 3 2" xfId="340" xr:uid="{00000000-0005-0000-0000-000044010000}"/>
    <cellStyle name="표준 2 2 3 3 3" xfId="466" xr:uid="{00000000-0005-0000-0000-000045010000}"/>
    <cellStyle name="표준 2 2 3 4" xfId="142" xr:uid="{00000000-0005-0000-0000-000046010000}"/>
    <cellStyle name="표준 2 2 3 4 2" xfId="365" xr:uid="{00000000-0005-0000-0000-000047010000}"/>
    <cellStyle name="표준 2 2 3 4 3" xfId="491" xr:uid="{00000000-0005-0000-0000-000048010000}"/>
    <cellStyle name="표준 2 2 3 5" xfId="67" xr:uid="{00000000-0005-0000-0000-000049010000}"/>
    <cellStyle name="표준 2 2 3 5 2" xfId="290" xr:uid="{00000000-0005-0000-0000-00004A010000}"/>
    <cellStyle name="표준 2 2 3 5 3" xfId="416" xr:uid="{00000000-0005-0000-0000-00004B010000}"/>
    <cellStyle name="표준 2 2 3 6" xfId="265" xr:uid="{00000000-0005-0000-0000-00004C010000}"/>
    <cellStyle name="표준 2 2 3 7" xfId="391" xr:uid="{00000000-0005-0000-0000-00004D010000}"/>
    <cellStyle name="표준 2 2 4" xfId="40" xr:uid="{00000000-0005-0000-0000-00004E010000}"/>
    <cellStyle name="표준 2 2 5" xfId="80" xr:uid="{00000000-0005-0000-0000-00004F010000}"/>
    <cellStyle name="표준 2 2 5 2" xfId="303" xr:uid="{00000000-0005-0000-0000-000050010000}"/>
    <cellStyle name="표준 2 2 5 3" xfId="429" xr:uid="{00000000-0005-0000-0000-000051010000}"/>
    <cellStyle name="표준 2 2 6" xfId="105" xr:uid="{00000000-0005-0000-0000-000052010000}"/>
    <cellStyle name="표준 2 2 6 2" xfId="328" xr:uid="{00000000-0005-0000-0000-000053010000}"/>
    <cellStyle name="표준 2 2 6 3" xfId="454" xr:uid="{00000000-0005-0000-0000-000054010000}"/>
    <cellStyle name="표준 2 2 7" xfId="130" xr:uid="{00000000-0005-0000-0000-000055010000}"/>
    <cellStyle name="표준 2 2 7 2" xfId="353" xr:uid="{00000000-0005-0000-0000-000056010000}"/>
    <cellStyle name="표준 2 2 7 3" xfId="479" xr:uid="{00000000-0005-0000-0000-000057010000}"/>
    <cellStyle name="표준 2 2 8" xfId="55" xr:uid="{00000000-0005-0000-0000-000058010000}"/>
    <cellStyle name="표준 2 2 8 2" xfId="278" xr:uid="{00000000-0005-0000-0000-000059010000}"/>
    <cellStyle name="표준 2 2 8 3" xfId="404" xr:uid="{00000000-0005-0000-0000-00005A010000}"/>
    <cellStyle name="표준 2 2 9" xfId="155" xr:uid="{00000000-0005-0000-0000-00005B010000}"/>
    <cellStyle name="표준 2 3" xfId="9" xr:uid="{00000000-0005-0000-0000-00005C010000}"/>
    <cellStyle name="표준 2 3 10" xfId="381" xr:uid="{00000000-0005-0000-0000-00005D010000}"/>
    <cellStyle name="표준 2 3 2" xfId="17" xr:uid="{00000000-0005-0000-0000-00005E010000}"/>
    <cellStyle name="표준 2 3 2 2" xfId="29" xr:uid="{00000000-0005-0000-0000-00005F010000}"/>
    <cellStyle name="표준 2 3 2 2 2" xfId="100" xr:uid="{00000000-0005-0000-0000-000060010000}"/>
    <cellStyle name="표준 2 3 2 2 2 2" xfId="323" xr:uid="{00000000-0005-0000-0000-000061010000}"/>
    <cellStyle name="표준 2 3 2 2 2 3" xfId="449" xr:uid="{00000000-0005-0000-0000-000062010000}"/>
    <cellStyle name="표준 2 3 2 2 3" xfId="125" xr:uid="{00000000-0005-0000-0000-000063010000}"/>
    <cellStyle name="표준 2 3 2 2 3 2" xfId="348" xr:uid="{00000000-0005-0000-0000-000064010000}"/>
    <cellStyle name="표준 2 3 2 2 3 3" xfId="474" xr:uid="{00000000-0005-0000-0000-000065010000}"/>
    <cellStyle name="표준 2 3 2 2 4" xfId="150" xr:uid="{00000000-0005-0000-0000-000066010000}"/>
    <cellStyle name="표준 2 3 2 2 4 2" xfId="373" xr:uid="{00000000-0005-0000-0000-000067010000}"/>
    <cellStyle name="표준 2 3 2 2 4 3" xfId="499" xr:uid="{00000000-0005-0000-0000-000068010000}"/>
    <cellStyle name="표준 2 3 2 2 5" xfId="75" xr:uid="{00000000-0005-0000-0000-000069010000}"/>
    <cellStyle name="표준 2 3 2 2 5 2" xfId="298" xr:uid="{00000000-0005-0000-0000-00006A010000}"/>
    <cellStyle name="표준 2 3 2 2 5 3" xfId="424" xr:uid="{00000000-0005-0000-0000-00006B010000}"/>
    <cellStyle name="표준 2 3 2 2 6" xfId="273" xr:uid="{00000000-0005-0000-0000-00006C010000}"/>
    <cellStyle name="표준 2 3 2 2 7" xfId="399" xr:uid="{00000000-0005-0000-0000-00006D010000}"/>
    <cellStyle name="표준 2 3 2 3" xfId="88" xr:uid="{00000000-0005-0000-0000-00006E010000}"/>
    <cellStyle name="표준 2 3 2 3 2" xfId="311" xr:uid="{00000000-0005-0000-0000-00006F010000}"/>
    <cellStyle name="표준 2 3 2 3 3" xfId="437" xr:uid="{00000000-0005-0000-0000-000070010000}"/>
    <cellStyle name="표준 2 3 2 4" xfId="113" xr:uid="{00000000-0005-0000-0000-000071010000}"/>
    <cellStyle name="표준 2 3 2 4 2" xfId="336" xr:uid="{00000000-0005-0000-0000-000072010000}"/>
    <cellStyle name="표준 2 3 2 4 3" xfId="462" xr:uid="{00000000-0005-0000-0000-000073010000}"/>
    <cellStyle name="표준 2 3 2 5" xfId="138" xr:uid="{00000000-0005-0000-0000-000074010000}"/>
    <cellStyle name="표준 2 3 2 5 2" xfId="361" xr:uid="{00000000-0005-0000-0000-000075010000}"/>
    <cellStyle name="표준 2 3 2 5 3" xfId="487" xr:uid="{00000000-0005-0000-0000-000076010000}"/>
    <cellStyle name="표준 2 3 2 6" xfId="63" xr:uid="{00000000-0005-0000-0000-000077010000}"/>
    <cellStyle name="표준 2 3 2 6 2" xfId="286" xr:uid="{00000000-0005-0000-0000-000078010000}"/>
    <cellStyle name="표준 2 3 2 6 3" xfId="412" xr:uid="{00000000-0005-0000-0000-000079010000}"/>
    <cellStyle name="표준 2 3 2 7" xfId="261" xr:uid="{00000000-0005-0000-0000-00007A010000}"/>
    <cellStyle name="표준 2 3 2 8" xfId="387" xr:uid="{00000000-0005-0000-0000-00007B010000}"/>
    <cellStyle name="표준 2 3 3" xfId="23" xr:uid="{00000000-0005-0000-0000-00007C010000}"/>
    <cellStyle name="표준 2 3 3 2" xfId="94" xr:uid="{00000000-0005-0000-0000-00007D010000}"/>
    <cellStyle name="표준 2 3 3 2 2" xfId="317" xr:uid="{00000000-0005-0000-0000-00007E010000}"/>
    <cellStyle name="표준 2 3 3 2 3" xfId="443" xr:uid="{00000000-0005-0000-0000-00007F010000}"/>
    <cellStyle name="표준 2 3 3 3" xfId="119" xr:uid="{00000000-0005-0000-0000-000080010000}"/>
    <cellStyle name="표준 2 3 3 3 2" xfId="342" xr:uid="{00000000-0005-0000-0000-000081010000}"/>
    <cellStyle name="표준 2 3 3 3 3" xfId="468" xr:uid="{00000000-0005-0000-0000-000082010000}"/>
    <cellStyle name="표준 2 3 3 4" xfId="144" xr:uid="{00000000-0005-0000-0000-000083010000}"/>
    <cellStyle name="표준 2 3 3 4 2" xfId="367" xr:uid="{00000000-0005-0000-0000-000084010000}"/>
    <cellStyle name="표준 2 3 3 4 3" xfId="493" xr:uid="{00000000-0005-0000-0000-000085010000}"/>
    <cellStyle name="표준 2 3 3 5" xfId="69" xr:uid="{00000000-0005-0000-0000-000086010000}"/>
    <cellStyle name="표준 2 3 3 5 2" xfId="292" xr:uid="{00000000-0005-0000-0000-000087010000}"/>
    <cellStyle name="표준 2 3 3 5 3" xfId="418" xr:uid="{00000000-0005-0000-0000-000088010000}"/>
    <cellStyle name="표준 2 3 3 6" xfId="267" xr:uid="{00000000-0005-0000-0000-000089010000}"/>
    <cellStyle name="표준 2 3 3 7" xfId="393" xr:uid="{00000000-0005-0000-0000-00008A010000}"/>
    <cellStyle name="표준 2 3 4" xfId="41" xr:uid="{00000000-0005-0000-0000-00008B010000}"/>
    <cellStyle name="표준 2 3 5" xfId="82" xr:uid="{00000000-0005-0000-0000-00008C010000}"/>
    <cellStyle name="표준 2 3 5 2" xfId="156" xr:uid="{00000000-0005-0000-0000-00008D010000}"/>
    <cellStyle name="표준 2 3 5 3" xfId="305" xr:uid="{00000000-0005-0000-0000-00008E010000}"/>
    <cellStyle name="표준 2 3 5 4" xfId="431" xr:uid="{00000000-0005-0000-0000-00008F010000}"/>
    <cellStyle name="표준 2 3 6" xfId="107" xr:uid="{00000000-0005-0000-0000-000090010000}"/>
    <cellStyle name="표준 2 3 6 2" xfId="330" xr:uid="{00000000-0005-0000-0000-000091010000}"/>
    <cellStyle name="표준 2 3 6 3" xfId="456" xr:uid="{00000000-0005-0000-0000-000092010000}"/>
    <cellStyle name="표준 2 3 7" xfId="132" xr:uid="{00000000-0005-0000-0000-000093010000}"/>
    <cellStyle name="표준 2 3 7 2" xfId="355" xr:uid="{00000000-0005-0000-0000-000094010000}"/>
    <cellStyle name="표준 2 3 7 3" xfId="481" xr:uid="{00000000-0005-0000-0000-000095010000}"/>
    <cellStyle name="표준 2 3 8" xfId="57" xr:uid="{00000000-0005-0000-0000-000096010000}"/>
    <cellStyle name="표준 2 3 8 2" xfId="280" xr:uid="{00000000-0005-0000-0000-000097010000}"/>
    <cellStyle name="표준 2 3 8 3" xfId="406" xr:uid="{00000000-0005-0000-0000-000098010000}"/>
    <cellStyle name="표준 2 3 9" xfId="255" xr:uid="{00000000-0005-0000-0000-000099010000}"/>
    <cellStyle name="표준 2 4" xfId="13" xr:uid="{00000000-0005-0000-0000-00009A010000}"/>
    <cellStyle name="표준 2 4 2" xfId="25" xr:uid="{00000000-0005-0000-0000-00009B010000}"/>
    <cellStyle name="표준 2 4 2 2" xfId="96" xr:uid="{00000000-0005-0000-0000-00009C010000}"/>
    <cellStyle name="표준 2 4 2 2 2" xfId="319" xr:uid="{00000000-0005-0000-0000-00009D010000}"/>
    <cellStyle name="표준 2 4 2 2 3" xfId="445" xr:uid="{00000000-0005-0000-0000-00009E010000}"/>
    <cellStyle name="표준 2 4 2 3" xfId="121" xr:uid="{00000000-0005-0000-0000-00009F010000}"/>
    <cellStyle name="표준 2 4 2 3 2" xfId="344" xr:uid="{00000000-0005-0000-0000-0000A0010000}"/>
    <cellStyle name="표준 2 4 2 3 3" xfId="470" xr:uid="{00000000-0005-0000-0000-0000A1010000}"/>
    <cellStyle name="표준 2 4 2 4" xfId="146" xr:uid="{00000000-0005-0000-0000-0000A2010000}"/>
    <cellStyle name="표준 2 4 2 4 2" xfId="369" xr:uid="{00000000-0005-0000-0000-0000A3010000}"/>
    <cellStyle name="표준 2 4 2 4 3" xfId="495" xr:uid="{00000000-0005-0000-0000-0000A4010000}"/>
    <cellStyle name="표준 2 4 2 5" xfId="71" xr:uid="{00000000-0005-0000-0000-0000A5010000}"/>
    <cellStyle name="표준 2 4 2 5 2" xfId="294" xr:uid="{00000000-0005-0000-0000-0000A6010000}"/>
    <cellStyle name="표준 2 4 2 5 3" xfId="420" xr:uid="{00000000-0005-0000-0000-0000A7010000}"/>
    <cellStyle name="표준 2 4 2 6" xfId="269" xr:uid="{00000000-0005-0000-0000-0000A8010000}"/>
    <cellStyle name="표준 2 4 2 7" xfId="395" xr:uid="{00000000-0005-0000-0000-0000A9010000}"/>
    <cellStyle name="표준 2 4 3" xfId="84" xr:uid="{00000000-0005-0000-0000-0000AA010000}"/>
    <cellStyle name="표준 2 4 3 2" xfId="307" xr:uid="{00000000-0005-0000-0000-0000AB010000}"/>
    <cellStyle name="표준 2 4 3 3" xfId="433" xr:uid="{00000000-0005-0000-0000-0000AC010000}"/>
    <cellStyle name="표준 2 4 4" xfId="109" xr:uid="{00000000-0005-0000-0000-0000AD010000}"/>
    <cellStyle name="표준 2 4 4 2" xfId="332" xr:uid="{00000000-0005-0000-0000-0000AE010000}"/>
    <cellStyle name="표준 2 4 4 3" xfId="458" xr:uid="{00000000-0005-0000-0000-0000AF010000}"/>
    <cellStyle name="표준 2 4 5" xfId="134" xr:uid="{00000000-0005-0000-0000-0000B0010000}"/>
    <cellStyle name="표준 2 4 5 2" xfId="357" xr:uid="{00000000-0005-0000-0000-0000B1010000}"/>
    <cellStyle name="표준 2 4 5 3" xfId="483" xr:uid="{00000000-0005-0000-0000-0000B2010000}"/>
    <cellStyle name="표준 2 4 6" xfId="59" xr:uid="{00000000-0005-0000-0000-0000B3010000}"/>
    <cellStyle name="표준 2 4 6 2" xfId="282" xr:uid="{00000000-0005-0000-0000-0000B4010000}"/>
    <cellStyle name="표준 2 4 6 3" xfId="408" xr:uid="{00000000-0005-0000-0000-0000B5010000}"/>
    <cellStyle name="표준 2 4 7" xfId="257" xr:uid="{00000000-0005-0000-0000-0000B6010000}"/>
    <cellStyle name="표준 2 4 8" xfId="383" xr:uid="{00000000-0005-0000-0000-0000B7010000}"/>
    <cellStyle name="표준 2 5" xfId="19" xr:uid="{00000000-0005-0000-0000-0000B8010000}"/>
    <cellStyle name="표준 2 5 2" xfId="90" xr:uid="{00000000-0005-0000-0000-0000B9010000}"/>
    <cellStyle name="표준 2 5 2 2" xfId="313" xr:uid="{00000000-0005-0000-0000-0000BA010000}"/>
    <cellStyle name="표준 2 5 2 3" xfId="439" xr:uid="{00000000-0005-0000-0000-0000BB010000}"/>
    <cellStyle name="표준 2 5 3" xfId="115" xr:uid="{00000000-0005-0000-0000-0000BC010000}"/>
    <cellStyle name="표준 2 5 3 2" xfId="338" xr:uid="{00000000-0005-0000-0000-0000BD010000}"/>
    <cellStyle name="표준 2 5 3 3" xfId="464" xr:uid="{00000000-0005-0000-0000-0000BE010000}"/>
    <cellStyle name="표준 2 5 4" xfId="140" xr:uid="{00000000-0005-0000-0000-0000BF010000}"/>
    <cellStyle name="표준 2 5 4 2" xfId="363" xr:uid="{00000000-0005-0000-0000-0000C0010000}"/>
    <cellStyle name="표준 2 5 4 3" xfId="489" xr:uid="{00000000-0005-0000-0000-0000C1010000}"/>
    <cellStyle name="표준 2 5 5" xfId="65" xr:uid="{00000000-0005-0000-0000-0000C2010000}"/>
    <cellStyle name="표준 2 5 5 2" xfId="288" xr:uid="{00000000-0005-0000-0000-0000C3010000}"/>
    <cellStyle name="표준 2 5 5 3" xfId="414" xr:uid="{00000000-0005-0000-0000-0000C4010000}"/>
    <cellStyle name="표준 2 5 6" xfId="263" xr:uid="{00000000-0005-0000-0000-0000C5010000}"/>
    <cellStyle name="표준 2 5 7" xfId="389" xr:uid="{00000000-0005-0000-0000-0000C6010000}"/>
    <cellStyle name="표준 2 6" xfId="78" xr:uid="{00000000-0005-0000-0000-0000C7010000}"/>
    <cellStyle name="표준 2 6 2" xfId="301" xr:uid="{00000000-0005-0000-0000-0000C8010000}"/>
    <cellStyle name="표준 2 6 3" xfId="427" xr:uid="{00000000-0005-0000-0000-0000C9010000}"/>
    <cellStyle name="표준 2 7" xfId="103" xr:uid="{00000000-0005-0000-0000-0000CA010000}"/>
    <cellStyle name="표준 2 7 2" xfId="326" xr:uid="{00000000-0005-0000-0000-0000CB010000}"/>
    <cellStyle name="표준 2 7 3" xfId="452" xr:uid="{00000000-0005-0000-0000-0000CC010000}"/>
    <cellStyle name="표준 2 8" xfId="128" xr:uid="{00000000-0005-0000-0000-0000CD010000}"/>
    <cellStyle name="표준 2 8 2" xfId="351" xr:uid="{00000000-0005-0000-0000-0000CE010000}"/>
    <cellStyle name="표준 2 8 3" xfId="477" xr:uid="{00000000-0005-0000-0000-0000CF010000}"/>
    <cellStyle name="표준 2 9" xfId="53" xr:uid="{00000000-0005-0000-0000-0000D0010000}"/>
    <cellStyle name="표준 2 9 2" xfId="276" xr:uid="{00000000-0005-0000-0000-0000D1010000}"/>
    <cellStyle name="표준 2 9 3" xfId="402" xr:uid="{00000000-0005-0000-0000-0000D2010000}"/>
    <cellStyle name="표준 3" xfId="12" xr:uid="{00000000-0005-0000-0000-0000D3010000}"/>
    <cellStyle name="표준 3 2" xfId="43" xr:uid="{00000000-0005-0000-0000-0000D4010000}"/>
    <cellStyle name="표준 3 2 2" xfId="44" xr:uid="{00000000-0005-0000-0000-0000D5010000}"/>
    <cellStyle name="표준 3 2 3" xfId="247" xr:uid="{00000000-0005-0000-0000-0000D6010000}"/>
    <cellStyle name="표준 3 3" xfId="45" xr:uid="{00000000-0005-0000-0000-0000D7010000}"/>
    <cellStyle name="표준 3 4" xfId="42" xr:uid="{00000000-0005-0000-0000-0000D8010000}"/>
    <cellStyle name="표준 3 5" xfId="154" xr:uid="{00000000-0005-0000-0000-0000D9010000}"/>
    <cellStyle name="표준 4" xfId="11" xr:uid="{00000000-0005-0000-0000-0000DA010000}"/>
    <cellStyle name="표준 4 2" xfId="46" xr:uid="{00000000-0005-0000-0000-0000DB010000}"/>
    <cellStyle name="표준 4 3" xfId="502" xr:uid="{B6A174B2-9CEE-492A-B7BE-DC80B485339E}"/>
    <cellStyle name="표준 5" xfId="47" xr:uid="{00000000-0005-0000-0000-0000DC010000}"/>
    <cellStyle name="표준 5 2" xfId="48" xr:uid="{00000000-0005-0000-0000-0000DD010000}"/>
    <cellStyle name="표준 5 3" xfId="49" xr:uid="{00000000-0005-0000-0000-0000DE010000}"/>
    <cellStyle name="표준 5 4" xfId="50" xr:uid="{00000000-0005-0000-0000-0000DF010000}"/>
    <cellStyle name="표준 5 5" xfId="248" xr:uid="{00000000-0005-0000-0000-0000E0010000}"/>
    <cellStyle name="표준 6" xfId="51" xr:uid="{00000000-0005-0000-0000-0000E1010000}"/>
    <cellStyle name="표준 6 2" xfId="153" xr:uid="{00000000-0005-0000-0000-0000E2010000}"/>
    <cellStyle name="표준 6 3" xfId="157" xr:uid="{00000000-0005-0000-0000-0000E3010000}"/>
    <cellStyle name="표준 7" xfId="52" xr:uid="{00000000-0005-0000-0000-0000E4010000}"/>
    <cellStyle name="표준 7 2" xfId="102" xr:uid="{00000000-0005-0000-0000-0000E5010000}"/>
    <cellStyle name="표준 7 2 2" xfId="325" xr:uid="{00000000-0005-0000-0000-0000E6010000}"/>
    <cellStyle name="표준 7 2 3" xfId="451" xr:uid="{00000000-0005-0000-0000-0000E7010000}"/>
    <cellStyle name="표준 7 3" xfId="127" xr:uid="{00000000-0005-0000-0000-0000E8010000}"/>
    <cellStyle name="표준 7 3 2" xfId="350" xr:uid="{00000000-0005-0000-0000-0000E9010000}"/>
    <cellStyle name="표준 7 3 3" xfId="476" xr:uid="{00000000-0005-0000-0000-0000EA010000}"/>
    <cellStyle name="표준 7 4" xfId="152" xr:uid="{00000000-0005-0000-0000-0000EB010000}"/>
    <cellStyle name="표준 7 4 2" xfId="375" xr:uid="{00000000-0005-0000-0000-0000EC010000}"/>
    <cellStyle name="표준 7 4 3" xfId="501" xr:uid="{00000000-0005-0000-0000-0000ED010000}"/>
    <cellStyle name="표준 7 5" xfId="77" xr:uid="{00000000-0005-0000-0000-0000EE010000}"/>
    <cellStyle name="표준 7 5 2" xfId="300" xr:uid="{00000000-0005-0000-0000-0000EF010000}"/>
    <cellStyle name="표준 7 5 3" xfId="426" xr:uid="{00000000-0005-0000-0000-0000F0010000}"/>
    <cellStyle name="표준 7 6" xfId="275" xr:uid="{00000000-0005-0000-0000-0000F1010000}"/>
    <cellStyle name="표준 7 7" xfId="401" xr:uid="{00000000-0005-0000-0000-0000F2010000}"/>
    <cellStyle name="표준 8" xfId="249" xr:uid="{00000000-0005-0000-0000-0000F3010000}"/>
    <cellStyle name="표준 9" xfId="250" xr:uid="{00000000-0005-0000-0000-0000F4010000}"/>
    <cellStyle name="표준_2003경기장복예산안" xfId="4" xr:uid="{00000000-0005-0000-0000-0000F5010000}"/>
  </cellStyles>
  <dxfs count="0"/>
  <tableStyles count="0" defaultTableStyle="TableStyleMedium9" defaultPivotStyle="PivotStyleLight16"/>
  <colors>
    <mruColors>
      <color rgb="FFFFFF00"/>
      <color rgb="FF1212F6"/>
      <color rgb="FFFF5353"/>
      <color rgb="FFFFCCCC"/>
      <color rgb="FF00FFFF"/>
      <color rgb="FF000099"/>
      <color rgb="FF392DDB"/>
      <color rgb="FF534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48148;&#45796;&#51032;~1/DOCUME~1/&#52852;&#52852;&#50724;~1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51060;&#51204;&#51088;&#47308;\&#48148;&#45796;&#51032;&#48324;\&#44553;&#50668;&#44228;&#49328;\2024&#45380;&#46020;%20&#44553;&#50668;&#45824;&#51109;\2024-11%20&#44553;&#50668;&#44228;&#49328;.xls" TargetMode="External"/><Relationship Id="rId1" Type="http://schemas.openxmlformats.org/officeDocument/2006/relationships/externalLinkPath" Target="/&#51060;&#51204;&#51088;&#47308;/&#48148;&#45796;&#51032;&#48324;/&#44553;&#50668;&#44228;&#49328;/2024&#45380;&#46020;%20&#44553;&#50668;&#45824;&#51109;/2024-11%20&#44553;&#50668;&#44228;&#4932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4년10월"/>
      <sheetName val="기본급"/>
      <sheetName val="호봉"/>
      <sheetName val="명절휴가비"/>
      <sheetName val="연장근로수당"/>
      <sheetName val="연장근로소급내역"/>
      <sheetName val="가족수당"/>
      <sheetName val="퇴직적립금"/>
      <sheetName val="국민연금"/>
      <sheetName val="건강보험"/>
      <sheetName val="고용보험"/>
      <sheetName val="산재보험"/>
      <sheetName val="급여이체"/>
      <sheetName val="급여인출계산서 (2)"/>
      <sheetName val="당타행명세서(급여)"/>
      <sheetName val="당타행명세서(퇴직금 외)"/>
      <sheetName val="기본급테이블"/>
      <sheetName val="호봉산정표"/>
      <sheetName val="5월 연장근로수당 착오지출분"/>
      <sheetName val="12월 연장근로수당"/>
      <sheetName val="12월 연장근로소급내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B2" t="str">
            <v>시설장</v>
          </cell>
          <cell r="C2" t="str">
            <v>사무국장</v>
          </cell>
          <cell r="D2" t="str">
            <v>사회재활교사</v>
          </cell>
          <cell r="E2" t="str">
            <v>영양사</v>
          </cell>
          <cell r="F2" t="str">
            <v>간호사</v>
          </cell>
          <cell r="G2" t="str">
            <v>물리치료사</v>
          </cell>
          <cell r="H2" t="str">
            <v>상담평가요원</v>
          </cell>
          <cell r="I2" t="str">
            <v>작업치료사</v>
          </cell>
          <cell r="J2" t="str">
            <v>언어치료사</v>
          </cell>
          <cell r="K2" t="str">
            <v>선임지도원</v>
          </cell>
          <cell r="L2" t="str">
            <v>생활지도원</v>
          </cell>
          <cell r="M2" t="str">
            <v>사무원</v>
          </cell>
          <cell r="N2" t="str">
            <v>간호조무사</v>
          </cell>
          <cell r="O2" t="str">
            <v>운전원</v>
          </cell>
          <cell r="P2" t="str">
            <v>조리원</v>
          </cell>
          <cell r="Q2" t="str">
            <v>위생원</v>
          </cell>
          <cell r="R2" t="str">
            <v>관리인</v>
          </cell>
        </row>
        <row r="3">
          <cell r="A3">
            <v>1</v>
          </cell>
          <cell r="B3">
            <v>2687000</v>
          </cell>
          <cell r="C3">
            <v>2419000</v>
          </cell>
          <cell r="D3">
            <v>2233000</v>
          </cell>
          <cell r="E3">
            <v>2233000</v>
          </cell>
          <cell r="F3">
            <v>2233000</v>
          </cell>
          <cell r="G3">
            <v>2233000</v>
          </cell>
          <cell r="H3">
            <v>2233000</v>
          </cell>
          <cell r="I3">
            <v>2233000</v>
          </cell>
          <cell r="J3">
            <v>2233000</v>
          </cell>
          <cell r="K3">
            <v>2127000</v>
          </cell>
          <cell r="L3">
            <v>2080000</v>
          </cell>
          <cell r="M3">
            <v>2080000</v>
          </cell>
          <cell r="N3">
            <v>2080000</v>
          </cell>
          <cell r="O3">
            <v>2080000</v>
          </cell>
          <cell r="P3">
            <v>2061000</v>
          </cell>
          <cell r="Q3">
            <v>2061000</v>
          </cell>
          <cell r="R3">
            <v>2064000</v>
          </cell>
        </row>
        <row r="4">
          <cell r="A4">
            <v>2</v>
          </cell>
          <cell r="B4">
            <v>2779000</v>
          </cell>
          <cell r="C4">
            <v>2497000</v>
          </cell>
          <cell r="D4">
            <v>2288000</v>
          </cell>
          <cell r="E4">
            <v>2288000</v>
          </cell>
          <cell r="F4">
            <v>2288000</v>
          </cell>
          <cell r="G4">
            <v>2288000</v>
          </cell>
          <cell r="H4">
            <v>2288000</v>
          </cell>
          <cell r="I4">
            <v>2288000</v>
          </cell>
          <cell r="J4">
            <v>2288000</v>
          </cell>
          <cell r="K4">
            <v>2178000</v>
          </cell>
          <cell r="L4">
            <v>2095000</v>
          </cell>
          <cell r="M4">
            <v>2095000</v>
          </cell>
          <cell r="N4">
            <v>2095000</v>
          </cell>
          <cell r="O4">
            <v>2095000</v>
          </cell>
          <cell r="P4">
            <v>2067000</v>
          </cell>
          <cell r="Q4">
            <v>2067000</v>
          </cell>
          <cell r="R4">
            <v>2073000</v>
          </cell>
        </row>
        <row r="5">
          <cell r="A5">
            <v>3</v>
          </cell>
          <cell r="B5">
            <v>2873000</v>
          </cell>
          <cell r="C5">
            <v>2588000</v>
          </cell>
          <cell r="D5">
            <v>2349000</v>
          </cell>
          <cell r="E5">
            <v>2349000</v>
          </cell>
          <cell r="F5">
            <v>2349000</v>
          </cell>
          <cell r="G5">
            <v>2349000</v>
          </cell>
          <cell r="H5">
            <v>2349000</v>
          </cell>
          <cell r="I5">
            <v>2349000</v>
          </cell>
          <cell r="J5">
            <v>2349000</v>
          </cell>
          <cell r="K5">
            <v>2240000</v>
          </cell>
          <cell r="L5">
            <v>2133000</v>
          </cell>
          <cell r="M5">
            <v>2133000</v>
          </cell>
          <cell r="N5">
            <v>2133000</v>
          </cell>
          <cell r="O5">
            <v>2133000</v>
          </cell>
          <cell r="P5">
            <v>2074000</v>
          </cell>
          <cell r="Q5">
            <v>2074000</v>
          </cell>
          <cell r="R5">
            <v>2081000</v>
          </cell>
        </row>
        <row r="6">
          <cell r="A6">
            <v>4</v>
          </cell>
          <cell r="B6">
            <v>2979000</v>
          </cell>
          <cell r="C6">
            <v>2681000</v>
          </cell>
          <cell r="D6">
            <v>2445000</v>
          </cell>
          <cell r="E6">
            <v>2445000</v>
          </cell>
          <cell r="F6">
            <v>2445000</v>
          </cell>
          <cell r="G6">
            <v>2445000</v>
          </cell>
          <cell r="H6">
            <v>2445000</v>
          </cell>
          <cell r="I6">
            <v>2445000</v>
          </cell>
          <cell r="J6">
            <v>2445000</v>
          </cell>
          <cell r="K6">
            <v>2301000</v>
          </cell>
          <cell r="L6">
            <v>2174000</v>
          </cell>
          <cell r="M6">
            <v>2174000</v>
          </cell>
          <cell r="N6">
            <v>2174000</v>
          </cell>
          <cell r="O6">
            <v>2174000</v>
          </cell>
          <cell r="P6">
            <v>2089000</v>
          </cell>
          <cell r="Q6">
            <v>2089000</v>
          </cell>
          <cell r="R6">
            <v>2119000</v>
          </cell>
        </row>
        <row r="7">
          <cell r="A7">
            <v>5</v>
          </cell>
          <cell r="B7">
            <v>3102000</v>
          </cell>
          <cell r="C7">
            <v>2791000</v>
          </cell>
          <cell r="D7">
            <v>2546000</v>
          </cell>
          <cell r="E7">
            <v>2546000</v>
          </cell>
          <cell r="F7">
            <v>2546000</v>
          </cell>
          <cell r="G7">
            <v>2546000</v>
          </cell>
          <cell r="H7">
            <v>2546000</v>
          </cell>
          <cell r="I7">
            <v>2546000</v>
          </cell>
          <cell r="J7">
            <v>2546000</v>
          </cell>
          <cell r="K7">
            <v>2363000</v>
          </cell>
          <cell r="L7">
            <v>2231000</v>
          </cell>
          <cell r="M7">
            <v>2231000</v>
          </cell>
          <cell r="N7">
            <v>2231000</v>
          </cell>
          <cell r="O7">
            <v>2231000</v>
          </cell>
          <cell r="P7">
            <v>2112000</v>
          </cell>
          <cell r="Q7">
            <v>2112000</v>
          </cell>
          <cell r="R7">
            <v>2163000</v>
          </cell>
        </row>
        <row r="8">
          <cell r="A8">
            <v>6</v>
          </cell>
          <cell r="B8">
            <v>3230000</v>
          </cell>
          <cell r="C8">
            <v>2904000</v>
          </cell>
          <cell r="D8">
            <v>2651000</v>
          </cell>
          <cell r="E8">
            <v>2651000</v>
          </cell>
          <cell r="F8">
            <v>2651000</v>
          </cell>
          <cell r="G8">
            <v>2651000</v>
          </cell>
          <cell r="H8">
            <v>2651000</v>
          </cell>
          <cell r="I8">
            <v>2651000</v>
          </cell>
          <cell r="J8">
            <v>2651000</v>
          </cell>
          <cell r="K8">
            <v>2450000</v>
          </cell>
          <cell r="L8">
            <v>2288000</v>
          </cell>
          <cell r="M8">
            <v>2288000</v>
          </cell>
          <cell r="N8">
            <v>2288000</v>
          </cell>
          <cell r="O8">
            <v>2288000</v>
          </cell>
          <cell r="P8">
            <v>2160000</v>
          </cell>
          <cell r="Q8">
            <v>2160000</v>
          </cell>
          <cell r="R8">
            <v>2200000</v>
          </cell>
        </row>
        <row r="9">
          <cell r="A9">
            <v>7</v>
          </cell>
          <cell r="B9">
            <v>3357000</v>
          </cell>
          <cell r="C9">
            <v>3016000</v>
          </cell>
          <cell r="D9">
            <v>2760000</v>
          </cell>
          <cell r="E9">
            <v>2760000</v>
          </cell>
          <cell r="F9">
            <v>2760000</v>
          </cell>
          <cell r="G9">
            <v>2760000</v>
          </cell>
          <cell r="H9">
            <v>2760000</v>
          </cell>
          <cell r="I9">
            <v>2760000</v>
          </cell>
          <cell r="J9">
            <v>2760000</v>
          </cell>
          <cell r="K9">
            <v>2538000</v>
          </cell>
          <cell r="L9">
            <v>2374000</v>
          </cell>
          <cell r="M9">
            <v>2374000</v>
          </cell>
          <cell r="N9">
            <v>2374000</v>
          </cell>
          <cell r="O9">
            <v>2374000</v>
          </cell>
          <cell r="P9">
            <v>2196000</v>
          </cell>
          <cell r="Q9">
            <v>2196000</v>
          </cell>
          <cell r="R9">
            <v>2276000</v>
          </cell>
        </row>
        <row r="10">
          <cell r="A10">
            <v>8</v>
          </cell>
          <cell r="B10">
            <v>3490000</v>
          </cell>
          <cell r="C10">
            <v>3145000</v>
          </cell>
          <cell r="D10">
            <v>2869000</v>
          </cell>
          <cell r="E10">
            <v>2869000</v>
          </cell>
          <cell r="F10">
            <v>2869000</v>
          </cell>
          <cell r="G10">
            <v>2869000</v>
          </cell>
          <cell r="H10">
            <v>2869000</v>
          </cell>
          <cell r="I10">
            <v>2869000</v>
          </cell>
          <cell r="J10">
            <v>2869000</v>
          </cell>
          <cell r="K10">
            <v>2631000</v>
          </cell>
          <cell r="L10">
            <v>2468000</v>
          </cell>
          <cell r="M10">
            <v>2468000</v>
          </cell>
          <cell r="N10">
            <v>2468000</v>
          </cell>
          <cell r="O10">
            <v>2468000</v>
          </cell>
          <cell r="P10">
            <v>2254000</v>
          </cell>
          <cell r="Q10">
            <v>2254000</v>
          </cell>
          <cell r="R10">
            <v>2358000</v>
          </cell>
        </row>
        <row r="11">
          <cell r="A11">
            <v>9</v>
          </cell>
          <cell r="B11">
            <v>3623000</v>
          </cell>
          <cell r="C11">
            <v>3279000</v>
          </cell>
          <cell r="D11">
            <v>2976000</v>
          </cell>
          <cell r="E11">
            <v>2976000</v>
          </cell>
          <cell r="F11">
            <v>2976000</v>
          </cell>
          <cell r="G11">
            <v>2976000</v>
          </cell>
          <cell r="H11">
            <v>2976000</v>
          </cell>
          <cell r="I11">
            <v>2976000</v>
          </cell>
          <cell r="J11">
            <v>2976000</v>
          </cell>
          <cell r="K11">
            <v>2738000</v>
          </cell>
          <cell r="L11">
            <v>2556000</v>
          </cell>
          <cell r="M11">
            <v>2556000</v>
          </cell>
          <cell r="N11">
            <v>2556000</v>
          </cell>
          <cell r="O11">
            <v>2556000</v>
          </cell>
          <cell r="P11">
            <v>2325000</v>
          </cell>
          <cell r="Q11">
            <v>2325000</v>
          </cell>
          <cell r="R11">
            <v>2424000</v>
          </cell>
        </row>
        <row r="12">
          <cell r="A12">
            <v>10</v>
          </cell>
          <cell r="B12">
            <v>3749000</v>
          </cell>
          <cell r="C12">
            <v>3406000</v>
          </cell>
          <cell r="D12">
            <v>3089000</v>
          </cell>
          <cell r="E12">
            <v>3089000</v>
          </cell>
          <cell r="F12">
            <v>3089000</v>
          </cell>
          <cell r="G12">
            <v>3089000</v>
          </cell>
          <cell r="H12">
            <v>3089000</v>
          </cell>
          <cell r="I12">
            <v>3089000</v>
          </cell>
          <cell r="J12">
            <v>3089000</v>
          </cell>
          <cell r="K12">
            <v>2828000</v>
          </cell>
          <cell r="L12">
            <v>2633000</v>
          </cell>
          <cell r="M12">
            <v>2633000</v>
          </cell>
          <cell r="N12">
            <v>2633000</v>
          </cell>
          <cell r="O12">
            <v>2633000</v>
          </cell>
          <cell r="P12">
            <v>2405000</v>
          </cell>
          <cell r="Q12">
            <v>2405000</v>
          </cell>
          <cell r="R12">
            <v>2509000</v>
          </cell>
        </row>
        <row r="13">
          <cell r="A13">
            <v>11</v>
          </cell>
          <cell r="B13">
            <v>3885000</v>
          </cell>
          <cell r="C13">
            <v>3530000</v>
          </cell>
          <cell r="D13">
            <v>3194000</v>
          </cell>
          <cell r="E13">
            <v>3194000</v>
          </cell>
          <cell r="F13">
            <v>3194000</v>
          </cell>
          <cell r="G13">
            <v>3194000</v>
          </cell>
          <cell r="H13">
            <v>3194000</v>
          </cell>
          <cell r="I13">
            <v>3194000</v>
          </cell>
          <cell r="J13">
            <v>3194000</v>
          </cell>
          <cell r="K13">
            <v>2918000</v>
          </cell>
          <cell r="L13">
            <v>2702000</v>
          </cell>
          <cell r="M13">
            <v>2702000</v>
          </cell>
          <cell r="N13">
            <v>2702000</v>
          </cell>
          <cell r="O13">
            <v>2702000</v>
          </cell>
          <cell r="P13">
            <v>2466000</v>
          </cell>
          <cell r="Q13">
            <v>2466000</v>
          </cell>
          <cell r="R13">
            <v>2570000</v>
          </cell>
        </row>
        <row r="14">
          <cell r="A14">
            <v>12</v>
          </cell>
          <cell r="B14">
            <v>4000000</v>
          </cell>
          <cell r="C14">
            <v>3630000</v>
          </cell>
          <cell r="D14">
            <v>3288000</v>
          </cell>
          <cell r="E14">
            <v>3288000</v>
          </cell>
          <cell r="F14">
            <v>3288000</v>
          </cell>
          <cell r="G14">
            <v>3288000</v>
          </cell>
          <cell r="H14">
            <v>3288000</v>
          </cell>
          <cell r="I14">
            <v>3288000</v>
          </cell>
          <cell r="J14">
            <v>3288000</v>
          </cell>
          <cell r="K14">
            <v>2998000</v>
          </cell>
          <cell r="L14">
            <v>2761000</v>
          </cell>
          <cell r="M14">
            <v>2761000</v>
          </cell>
          <cell r="N14">
            <v>2761000</v>
          </cell>
          <cell r="O14">
            <v>2761000</v>
          </cell>
          <cell r="P14">
            <v>2526000</v>
          </cell>
          <cell r="Q14">
            <v>2526000</v>
          </cell>
          <cell r="R14">
            <v>2640000</v>
          </cell>
        </row>
        <row r="15">
          <cell r="A15">
            <v>13</v>
          </cell>
          <cell r="B15">
            <v>4107000</v>
          </cell>
          <cell r="C15">
            <v>3725000</v>
          </cell>
          <cell r="D15">
            <v>3371000</v>
          </cell>
          <cell r="E15">
            <v>3371000</v>
          </cell>
          <cell r="F15">
            <v>3371000</v>
          </cell>
          <cell r="G15">
            <v>3371000</v>
          </cell>
          <cell r="H15">
            <v>3371000</v>
          </cell>
          <cell r="I15">
            <v>3371000</v>
          </cell>
          <cell r="J15">
            <v>3371000</v>
          </cell>
          <cell r="K15">
            <v>3066000</v>
          </cell>
          <cell r="L15">
            <v>2817000</v>
          </cell>
          <cell r="M15">
            <v>2817000</v>
          </cell>
          <cell r="N15">
            <v>2817000</v>
          </cell>
          <cell r="O15">
            <v>2817000</v>
          </cell>
          <cell r="P15">
            <v>2590000</v>
          </cell>
          <cell r="Q15">
            <v>2590000</v>
          </cell>
          <cell r="R15">
            <v>2701000</v>
          </cell>
        </row>
        <row r="16">
          <cell r="A16">
            <v>14</v>
          </cell>
          <cell r="B16">
            <v>4194000</v>
          </cell>
          <cell r="C16">
            <v>3814000</v>
          </cell>
          <cell r="D16">
            <v>3451000</v>
          </cell>
          <cell r="E16">
            <v>3451000</v>
          </cell>
          <cell r="F16">
            <v>3451000</v>
          </cell>
          <cell r="G16">
            <v>3451000</v>
          </cell>
          <cell r="H16">
            <v>3451000</v>
          </cell>
          <cell r="I16">
            <v>3451000</v>
          </cell>
          <cell r="J16">
            <v>3451000</v>
          </cell>
          <cell r="K16">
            <v>3140000</v>
          </cell>
          <cell r="L16">
            <v>2875000</v>
          </cell>
          <cell r="M16">
            <v>2875000</v>
          </cell>
          <cell r="N16">
            <v>2875000</v>
          </cell>
          <cell r="O16">
            <v>2875000</v>
          </cell>
          <cell r="P16">
            <v>2637000</v>
          </cell>
          <cell r="Q16">
            <v>2637000</v>
          </cell>
          <cell r="R16">
            <v>2736000</v>
          </cell>
        </row>
        <row r="17">
          <cell r="A17">
            <v>15</v>
          </cell>
          <cell r="B17">
            <v>4282000</v>
          </cell>
          <cell r="C17">
            <v>3900000</v>
          </cell>
          <cell r="D17">
            <v>3528000</v>
          </cell>
          <cell r="E17">
            <v>3528000</v>
          </cell>
          <cell r="F17">
            <v>3528000</v>
          </cell>
          <cell r="G17">
            <v>3528000</v>
          </cell>
          <cell r="H17">
            <v>3528000</v>
          </cell>
          <cell r="I17">
            <v>3528000</v>
          </cell>
          <cell r="J17">
            <v>3528000</v>
          </cell>
          <cell r="K17">
            <v>3210000</v>
          </cell>
          <cell r="L17">
            <v>2935000</v>
          </cell>
          <cell r="M17">
            <v>2935000</v>
          </cell>
          <cell r="N17">
            <v>2935000</v>
          </cell>
          <cell r="O17">
            <v>2935000</v>
          </cell>
          <cell r="P17">
            <v>2679000</v>
          </cell>
          <cell r="Q17">
            <v>2679000</v>
          </cell>
          <cell r="R17">
            <v>2767000</v>
          </cell>
        </row>
        <row r="18">
          <cell r="A18">
            <v>16</v>
          </cell>
          <cell r="B18">
            <v>4365000</v>
          </cell>
          <cell r="C18">
            <v>3968000</v>
          </cell>
          <cell r="D18">
            <v>3601000</v>
          </cell>
          <cell r="E18">
            <v>3601000</v>
          </cell>
          <cell r="F18">
            <v>3601000</v>
          </cell>
          <cell r="G18">
            <v>3601000</v>
          </cell>
          <cell r="H18">
            <v>3601000</v>
          </cell>
          <cell r="I18">
            <v>3601000</v>
          </cell>
          <cell r="J18">
            <v>3601000</v>
          </cell>
          <cell r="K18">
            <v>3278000</v>
          </cell>
          <cell r="L18">
            <v>3000000</v>
          </cell>
          <cell r="M18">
            <v>3000000</v>
          </cell>
          <cell r="N18">
            <v>3000000</v>
          </cell>
          <cell r="O18">
            <v>3000000</v>
          </cell>
          <cell r="P18">
            <v>2721000</v>
          </cell>
          <cell r="Q18">
            <v>2721000</v>
          </cell>
          <cell r="R18">
            <v>2821000</v>
          </cell>
        </row>
        <row r="19">
          <cell r="A19">
            <v>17</v>
          </cell>
          <cell r="B19">
            <v>4443000</v>
          </cell>
          <cell r="C19">
            <v>4040000</v>
          </cell>
          <cell r="D19">
            <v>3670000</v>
          </cell>
          <cell r="E19">
            <v>3670000</v>
          </cell>
          <cell r="F19">
            <v>3670000</v>
          </cell>
          <cell r="G19">
            <v>3670000</v>
          </cell>
          <cell r="H19">
            <v>3670000</v>
          </cell>
          <cell r="I19">
            <v>3670000</v>
          </cell>
          <cell r="J19">
            <v>3670000</v>
          </cell>
          <cell r="K19">
            <v>3342000</v>
          </cell>
          <cell r="L19">
            <v>3065000</v>
          </cell>
          <cell r="M19">
            <v>3065000</v>
          </cell>
          <cell r="N19">
            <v>3065000</v>
          </cell>
          <cell r="O19">
            <v>3065000</v>
          </cell>
          <cell r="P19">
            <v>2773000</v>
          </cell>
          <cell r="Q19">
            <v>2773000</v>
          </cell>
          <cell r="R19">
            <v>2874000</v>
          </cell>
        </row>
        <row r="20">
          <cell r="A20">
            <v>18</v>
          </cell>
          <cell r="B20">
            <v>4517000</v>
          </cell>
          <cell r="C20">
            <v>4112000</v>
          </cell>
          <cell r="D20">
            <v>3737000</v>
          </cell>
          <cell r="E20">
            <v>3737000</v>
          </cell>
          <cell r="F20">
            <v>3737000</v>
          </cell>
          <cell r="G20">
            <v>3737000</v>
          </cell>
          <cell r="H20">
            <v>3737000</v>
          </cell>
          <cell r="I20">
            <v>3737000</v>
          </cell>
          <cell r="J20">
            <v>3737000</v>
          </cell>
          <cell r="K20">
            <v>3404000</v>
          </cell>
          <cell r="L20">
            <v>3126000</v>
          </cell>
          <cell r="M20">
            <v>3126000</v>
          </cell>
          <cell r="N20">
            <v>3126000</v>
          </cell>
          <cell r="O20">
            <v>3126000</v>
          </cell>
          <cell r="P20">
            <v>2824000</v>
          </cell>
          <cell r="Q20">
            <v>2824000</v>
          </cell>
          <cell r="R20">
            <v>2927000</v>
          </cell>
        </row>
        <row r="21">
          <cell r="A21">
            <v>19</v>
          </cell>
          <cell r="B21">
            <v>4586000</v>
          </cell>
          <cell r="C21">
            <v>4176000</v>
          </cell>
          <cell r="D21">
            <v>3797000</v>
          </cell>
          <cell r="E21">
            <v>3797000</v>
          </cell>
          <cell r="F21">
            <v>3797000</v>
          </cell>
          <cell r="G21">
            <v>3797000</v>
          </cell>
          <cell r="H21">
            <v>3797000</v>
          </cell>
          <cell r="I21">
            <v>3797000</v>
          </cell>
          <cell r="J21">
            <v>3797000</v>
          </cell>
          <cell r="K21">
            <v>3461000</v>
          </cell>
          <cell r="L21">
            <v>3181000</v>
          </cell>
          <cell r="M21">
            <v>3181000</v>
          </cell>
          <cell r="N21">
            <v>3181000</v>
          </cell>
          <cell r="O21">
            <v>3181000</v>
          </cell>
          <cell r="P21">
            <v>2878000</v>
          </cell>
          <cell r="Q21">
            <v>2878000</v>
          </cell>
          <cell r="R21">
            <v>2972000</v>
          </cell>
        </row>
        <row r="22">
          <cell r="A22">
            <v>20</v>
          </cell>
          <cell r="B22">
            <v>4648000</v>
          </cell>
          <cell r="C22">
            <v>4237000</v>
          </cell>
          <cell r="D22">
            <v>3856000</v>
          </cell>
          <cell r="E22">
            <v>3856000</v>
          </cell>
          <cell r="F22">
            <v>3856000</v>
          </cell>
          <cell r="G22">
            <v>3856000</v>
          </cell>
          <cell r="H22">
            <v>3856000</v>
          </cell>
          <cell r="I22">
            <v>3856000</v>
          </cell>
          <cell r="J22">
            <v>3856000</v>
          </cell>
          <cell r="K22">
            <v>3517000</v>
          </cell>
          <cell r="L22">
            <v>3235000</v>
          </cell>
          <cell r="M22">
            <v>3235000</v>
          </cell>
          <cell r="N22">
            <v>3235000</v>
          </cell>
          <cell r="O22">
            <v>3235000</v>
          </cell>
          <cell r="P22">
            <v>2923000</v>
          </cell>
          <cell r="Q22">
            <v>2923000</v>
          </cell>
          <cell r="R22">
            <v>3015000</v>
          </cell>
        </row>
        <row r="23">
          <cell r="A23">
            <v>21</v>
          </cell>
          <cell r="B23">
            <v>4709000</v>
          </cell>
          <cell r="C23">
            <v>4298000</v>
          </cell>
          <cell r="D23">
            <v>3911000</v>
          </cell>
          <cell r="E23">
            <v>3911000</v>
          </cell>
          <cell r="F23">
            <v>3911000</v>
          </cell>
          <cell r="G23">
            <v>3911000</v>
          </cell>
          <cell r="H23">
            <v>3911000</v>
          </cell>
          <cell r="I23">
            <v>3911000</v>
          </cell>
          <cell r="J23">
            <v>3911000</v>
          </cell>
          <cell r="K23">
            <v>3573000</v>
          </cell>
          <cell r="L23">
            <v>3284000</v>
          </cell>
          <cell r="M23">
            <v>3284000</v>
          </cell>
          <cell r="N23">
            <v>3284000</v>
          </cell>
          <cell r="O23">
            <v>3284000</v>
          </cell>
          <cell r="P23">
            <v>2974000</v>
          </cell>
          <cell r="Q23">
            <v>2974000</v>
          </cell>
          <cell r="R23">
            <v>3066000</v>
          </cell>
        </row>
        <row r="24">
          <cell r="A24">
            <v>22</v>
          </cell>
          <cell r="B24">
            <v>4767000</v>
          </cell>
          <cell r="C24">
            <v>4354000</v>
          </cell>
          <cell r="D24">
            <v>3964000</v>
          </cell>
          <cell r="E24">
            <v>3964000</v>
          </cell>
          <cell r="F24">
            <v>3964000</v>
          </cell>
          <cell r="G24">
            <v>3964000</v>
          </cell>
          <cell r="H24">
            <v>3964000</v>
          </cell>
          <cell r="I24">
            <v>3964000</v>
          </cell>
          <cell r="J24">
            <v>3964000</v>
          </cell>
          <cell r="K24">
            <v>3622000</v>
          </cell>
          <cell r="L24">
            <v>3333000</v>
          </cell>
          <cell r="M24">
            <v>3333000</v>
          </cell>
          <cell r="N24">
            <v>3333000</v>
          </cell>
          <cell r="O24">
            <v>3333000</v>
          </cell>
          <cell r="P24">
            <v>3033000</v>
          </cell>
          <cell r="Q24">
            <v>3033000</v>
          </cell>
          <cell r="R24">
            <v>3124000</v>
          </cell>
        </row>
        <row r="25">
          <cell r="A25">
            <v>23</v>
          </cell>
          <cell r="B25">
            <v>4821000</v>
          </cell>
          <cell r="C25">
            <v>4407000</v>
          </cell>
          <cell r="D25">
            <v>4015000</v>
          </cell>
          <cell r="E25">
            <v>4015000</v>
          </cell>
          <cell r="F25">
            <v>4015000</v>
          </cell>
          <cell r="G25">
            <v>4015000</v>
          </cell>
          <cell r="H25">
            <v>4015000</v>
          </cell>
          <cell r="I25">
            <v>4015000</v>
          </cell>
          <cell r="J25">
            <v>4015000</v>
          </cell>
          <cell r="K25">
            <v>3670000</v>
          </cell>
          <cell r="L25">
            <v>3378000</v>
          </cell>
          <cell r="M25">
            <v>3378000</v>
          </cell>
          <cell r="N25">
            <v>3378000</v>
          </cell>
          <cell r="O25">
            <v>3378000</v>
          </cell>
          <cell r="P25">
            <v>3091000</v>
          </cell>
          <cell r="Q25">
            <v>3091000</v>
          </cell>
          <cell r="R25">
            <v>3185000</v>
          </cell>
        </row>
        <row r="26">
          <cell r="A26">
            <v>24</v>
          </cell>
          <cell r="B26">
            <v>4872000</v>
          </cell>
          <cell r="C26">
            <v>4457000</v>
          </cell>
          <cell r="D26">
            <v>4059000</v>
          </cell>
          <cell r="E26">
            <v>4059000</v>
          </cell>
          <cell r="F26">
            <v>4059000</v>
          </cell>
          <cell r="G26">
            <v>4059000</v>
          </cell>
          <cell r="H26">
            <v>4059000</v>
          </cell>
          <cell r="I26">
            <v>4059000</v>
          </cell>
          <cell r="J26">
            <v>4059000</v>
          </cell>
          <cell r="K26">
            <v>3715000</v>
          </cell>
          <cell r="L26">
            <v>3422000</v>
          </cell>
          <cell r="M26">
            <v>3422000</v>
          </cell>
          <cell r="N26">
            <v>3422000</v>
          </cell>
          <cell r="O26">
            <v>3422000</v>
          </cell>
          <cell r="P26">
            <v>3148000</v>
          </cell>
          <cell r="Q26">
            <v>3148000</v>
          </cell>
          <cell r="R26">
            <v>3241000</v>
          </cell>
        </row>
        <row r="27">
          <cell r="A27">
            <v>25</v>
          </cell>
          <cell r="B27">
            <v>4922000</v>
          </cell>
          <cell r="C27">
            <v>4506000</v>
          </cell>
          <cell r="D27">
            <v>4103000</v>
          </cell>
          <cell r="E27">
            <v>4103000</v>
          </cell>
          <cell r="F27">
            <v>4103000</v>
          </cell>
          <cell r="G27">
            <v>4103000</v>
          </cell>
          <cell r="H27">
            <v>4103000</v>
          </cell>
          <cell r="I27">
            <v>4103000</v>
          </cell>
          <cell r="J27">
            <v>4103000</v>
          </cell>
          <cell r="K27">
            <v>3763000</v>
          </cell>
          <cell r="L27">
            <v>3464000</v>
          </cell>
          <cell r="M27">
            <v>3464000</v>
          </cell>
          <cell r="N27">
            <v>3464000</v>
          </cell>
          <cell r="O27">
            <v>3464000</v>
          </cell>
          <cell r="P27">
            <v>3205000</v>
          </cell>
          <cell r="Q27">
            <v>3205000</v>
          </cell>
          <cell r="R27">
            <v>3293000</v>
          </cell>
        </row>
        <row r="28">
          <cell r="A28">
            <v>26</v>
          </cell>
          <cell r="B28">
            <v>4963000</v>
          </cell>
          <cell r="C28">
            <v>4549000</v>
          </cell>
          <cell r="D28">
            <v>4146000</v>
          </cell>
          <cell r="E28">
            <v>4146000</v>
          </cell>
          <cell r="F28">
            <v>4146000</v>
          </cell>
          <cell r="G28">
            <v>4146000</v>
          </cell>
          <cell r="H28">
            <v>4146000</v>
          </cell>
          <cell r="I28">
            <v>4146000</v>
          </cell>
          <cell r="J28">
            <v>4146000</v>
          </cell>
          <cell r="K28">
            <v>3806000</v>
          </cell>
          <cell r="L28">
            <v>3502000</v>
          </cell>
          <cell r="M28">
            <v>3502000</v>
          </cell>
          <cell r="N28">
            <v>3502000</v>
          </cell>
          <cell r="O28">
            <v>3502000</v>
          </cell>
          <cell r="P28">
            <v>3259000</v>
          </cell>
          <cell r="Q28">
            <v>3259000</v>
          </cell>
          <cell r="R28">
            <v>3338000</v>
          </cell>
        </row>
        <row r="29">
          <cell r="A29">
            <v>27</v>
          </cell>
          <cell r="B29">
            <v>5005000</v>
          </cell>
          <cell r="C29">
            <v>4590000</v>
          </cell>
          <cell r="D29">
            <v>4183000</v>
          </cell>
          <cell r="E29">
            <v>4183000</v>
          </cell>
          <cell r="F29">
            <v>4183000</v>
          </cell>
          <cell r="G29">
            <v>4183000</v>
          </cell>
          <cell r="H29">
            <v>4183000</v>
          </cell>
          <cell r="I29">
            <v>4183000</v>
          </cell>
          <cell r="J29">
            <v>4183000</v>
          </cell>
          <cell r="K29">
            <v>3840000</v>
          </cell>
          <cell r="L29">
            <v>3535000</v>
          </cell>
          <cell r="M29">
            <v>3535000</v>
          </cell>
          <cell r="N29">
            <v>3535000</v>
          </cell>
          <cell r="O29">
            <v>3535000</v>
          </cell>
          <cell r="P29">
            <v>3303000</v>
          </cell>
          <cell r="Q29">
            <v>3303000</v>
          </cell>
          <cell r="R29">
            <v>3383000</v>
          </cell>
        </row>
        <row r="30">
          <cell r="A30">
            <v>28</v>
          </cell>
          <cell r="B30">
            <v>5041000</v>
          </cell>
          <cell r="C30">
            <v>4626000</v>
          </cell>
          <cell r="D30">
            <v>4219000</v>
          </cell>
          <cell r="E30">
            <v>4219000</v>
          </cell>
          <cell r="F30">
            <v>4219000</v>
          </cell>
          <cell r="G30">
            <v>4219000</v>
          </cell>
          <cell r="H30">
            <v>4219000</v>
          </cell>
          <cell r="I30">
            <v>4219000</v>
          </cell>
          <cell r="J30">
            <v>4219000</v>
          </cell>
          <cell r="K30">
            <v>3876000</v>
          </cell>
          <cell r="L30">
            <v>3568000</v>
          </cell>
          <cell r="M30">
            <v>3568000</v>
          </cell>
          <cell r="N30">
            <v>3568000</v>
          </cell>
          <cell r="O30">
            <v>3568000</v>
          </cell>
          <cell r="P30">
            <v>3336000</v>
          </cell>
          <cell r="Q30">
            <v>3336000</v>
          </cell>
          <cell r="R30">
            <v>3413000</v>
          </cell>
        </row>
        <row r="31">
          <cell r="A31">
            <v>29</v>
          </cell>
          <cell r="B31">
            <v>5069000</v>
          </cell>
          <cell r="C31">
            <v>4657000</v>
          </cell>
          <cell r="D31">
            <v>4253000</v>
          </cell>
          <cell r="E31">
            <v>4253000</v>
          </cell>
          <cell r="F31">
            <v>4253000</v>
          </cell>
          <cell r="G31">
            <v>4253000</v>
          </cell>
          <cell r="H31">
            <v>4253000</v>
          </cell>
          <cell r="I31">
            <v>4253000</v>
          </cell>
          <cell r="J31">
            <v>4253000</v>
          </cell>
          <cell r="K31">
            <v>3910000</v>
          </cell>
          <cell r="L31">
            <v>3599000</v>
          </cell>
          <cell r="M31">
            <v>3599000</v>
          </cell>
          <cell r="N31">
            <v>3599000</v>
          </cell>
          <cell r="O31">
            <v>3599000</v>
          </cell>
          <cell r="P31">
            <v>3371000</v>
          </cell>
          <cell r="Q31">
            <v>3371000</v>
          </cell>
          <cell r="R31">
            <v>3448000</v>
          </cell>
        </row>
        <row r="32">
          <cell r="A32">
            <v>30</v>
          </cell>
          <cell r="B32">
            <v>5093000</v>
          </cell>
          <cell r="C32">
            <v>4689000</v>
          </cell>
          <cell r="D32">
            <v>4285000</v>
          </cell>
          <cell r="E32">
            <v>4285000</v>
          </cell>
          <cell r="F32">
            <v>4285000</v>
          </cell>
          <cell r="G32">
            <v>4285000</v>
          </cell>
          <cell r="H32">
            <v>4285000</v>
          </cell>
          <cell r="I32">
            <v>4285000</v>
          </cell>
          <cell r="J32">
            <v>4285000</v>
          </cell>
          <cell r="K32">
            <v>3941000</v>
          </cell>
          <cell r="L32">
            <v>3629000</v>
          </cell>
          <cell r="M32">
            <v>3629000</v>
          </cell>
          <cell r="N32">
            <v>3629000</v>
          </cell>
          <cell r="O32">
            <v>3629000</v>
          </cell>
          <cell r="P32">
            <v>3402000</v>
          </cell>
          <cell r="Q32">
            <v>3402000</v>
          </cell>
          <cell r="R32">
            <v>3469000</v>
          </cell>
        </row>
        <row r="33">
          <cell r="A33">
            <v>31</v>
          </cell>
          <cell r="C33">
            <v>4719000</v>
          </cell>
          <cell r="D33">
            <v>4313000</v>
          </cell>
          <cell r="E33">
            <v>4313000</v>
          </cell>
          <cell r="F33">
            <v>4313000</v>
          </cell>
          <cell r="G33">
            <v>4313000</v>
          </cell>
          <cell r="H33">
            <v>4313000</v>
          </cell>
          <cell r="I33">
            <v>4313000</v>
          </cell>
          <cell r="J33">
            <v>4313000</v>
          </cell>
          <cell r="K33">
            <v>3971000</v>
          </cell>
          <cell r="L33">
            <v>3658000</v>
          </cell>
          <cell r="M33">
            <v>3658000</v>
          </cell>
          <cell r="N33">
            <v>3658000</v>
          </cell>
          <cell r="O33">
            <v>3658000</v>
          </cell>
          <cell r="P33">
            <v>3425000</v>
          </cell>
          <cell r="Q33">
            <v>3425000</v>
          </cell>
          <cell r="R33">
            <v>3504000</v>
          </cell>
        </row>
      </sheetData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B1:K29"/>
  <sheetViews>
    <sheetView tabSelected="1" zoomScale="80" zoomScaleNormal="80" workbookViewId="0">
      <pane xSplit="3" ySplit="7" topLeftCell="D8" activePane="bottomRight" state="frozen"/>
      <selection activeCell="C394" sqref="C394"/>
      <selection pane="topRight" activeCell="C394" sqref="C394"/>
      <selection pane="bottomLeft" activeCell="C394" sqref="C394"/>
      <selection pane="bottomRight"/>
    </sheetView>
  </sheetViews>
  <sheetFormatPr defaultRowHeight="16.5"/>
  <cols>
    <col min="1" max="1" width="1.44140625" style="854" customWidth="1"/>
    <col min="2" max="2" width="11.5546875" style="854" bestFit="1" customWidth="1"/>
    <col min="3" max="3" width="13.33203125" style="854" bestFit="1" customWidth="1"/>
    <col min="4" max="5" width="18" style="854" bestFit="1" customWidth="1"/>
    <col min="6" max="6" width="16" style="854" bestFit="1" customWidth="1"/>
    <col min="7" max="7" width="9.6640625" style="854" bestFit="1" customWidth="1"/>
    <col min="8" max="8" width="13.33203125" style="854" bestFit="1" customWidth="1"/>
    <col min="9" max="10" width="18" style="854" bestFit="1" customWidth="1"/>
    <col min="11" max="11" width="16" style="854" bestFit="1" customWidth="1"/>
    <col min="12" max="16384" width="8.88671875" style="854"/>
  </cols>
  <sheetData>
    <row r="1" spans="2:11" ht="9.9499999999999993" customHeight="1"/>
    <row r="2" spans="2:11" ht="26.25">
      <c r="B2" s="855" t="s">
        <v>944</v>
      </c>
      <c r="I2" s="896">
        <f>E7-J7</f>
        <v>0</v>
      </c>
      <c r="K2" s="856" t="s">
        <v>174</v>
      </c>
    </row>
    <row r="3" spans="2:11" ht="9.9499999999999993" customHeight="1" thickBot="1"/>
    <row r="4" spans="2:11" ht="30" customHeight="1">
      <c r="B4" s="905" t="s">
        <v>136</v>
      </c>
      <c r="C4" s="906"/>
      <c r="D4" s="906"/>
      <c r="E4" s="906"/>
      <c r="F4" s="907"/>
      <c r="G4" s="905" t="s">
        <v>137</v>
      </c>
      <c r="H4" s="906"/>
      <c r="I4" s="906"/>
      <c r="J4" s="906"/>
      <c r="K4" s="908"/>
    </row>
    <row r="5" spans="2:11" ht="16.5" customHeight="1">
      <c r="B5" s="909" t="s">
        <v>138</v>
      </c>
      <c r="C5" s="910"/>
      <c r="D5" s="913" t="s">
        <v>660</v>
      </c>
      <c r="E5" s="913" t="s">
        <v>958</v>
      </c>
      <c r="F5" s="915" t="s">
        <v>139</v>
      </c>
      <c r="G5" s="909" t="s">
        <v>138</v>
      </c>
      <c r="H5" s="910"/>
      <c r="I5" s="913" t="str">
        <f>D5</f>
        <v>2025년
1차 추경예산</v>
      </c>
      <c r="J5" s="913" t="str">
        <f>E5</f>
        <v>2025년
2차 추경예산</v>
      </c>
      <c r="K5" s="917" t="s">
        <v>139</v>
      </c>
    </row>
    <row r="6" spans="2:11" ht="22.5" customHeight="1" thickBot="1">
      <c r="B6" s="911"/>
      <c r="C6" s="912"/>
      <c r="D6" s="914"/>
      <c r="E6" s="914"/>
      <c r="F6" s="916"/>
      <c r="G6" s="911"/>
      <c r="H6" s="912"/>
      <c r="I6" s="914"/>
      <c r="J6" s="914"/>
      <c r="K6" s="918"/>
    </row>
    <row r="7" spans="2:11" ht="24.95" customHeight="1" thickTop="1">
      <c r="B7" s="899" t="s">
        <v>140</v>
      </c>
      <c r="C7" s="900"/>
      <c r="D7" s="295">
        <f>D8+D10+D12+D17+D20+D22+D24</f>
        <v>3100513</v>
      </c>
      <c r="E7" s="295">
        <f>E8+E10+E12+E17+E20+E22+E24</f>
        <v>3133805</v>
      </c>
      <c r="F7" s="833">
        <f>F8+F10+F12+F17+F20+F22+F24</f>
        <v>33292</v>
      </c>
      <c r="G7" s="899" t="s">
        <v>140</v>
      </c>
      <c r="H7" s="900"/>
      <c r="I7" s="295">
        <f>SUM(I8:I26)/2</f>
        <v>3100513</v>
      </c>
      <c r="J7" s="295">
        <f>SUM(J8:J26)/2</f>
        <v>3133805</v>
      </c>
      <c r="K7" s="833">
        <f>SUM(K8:K26)/2</f>
        <v>33292</v>
      </c>
    </row>
    <row r="8" spans="2:11" ht="24.95" customHeight="1">
      <c r="B8" s="901" t="s">
        <v>141</v>
      </c>
      <c r="C8" s="858" t="s">
        <v>160</v>
      </c>
      <c r="D8" s="296">
        <f>D9</f>
        <v>82560</v>
      </c>
      <c r="E8" s="296">
        <f>E9</f>
        <v>82560</v>
      </c>
      <c r="F8" s="708">
        <f t="shared" ref="F8:F25" si="0">E8-D8</f>
        <v>0</v>
      </c>
      <c r="G8" s="901" t="s">
        <v>143</v>
      </c>
      <c r="H8" s="858" t="s">
        <v>160</v>
      </c>
      <c r="I8" s="296">
        <f>SUM(I9:I11)</f>
        <v>2577800</v>
      </c>
      <c r="J8" s="296">
        <f>SUM(J9:J11)</f>
        <v>2598692</v>
      </c>
      <c r="K8" s="859">
        <f>SUM(K9:K11)</f>
        <v>20892</v>
      </c>
    </row>
    <row r="9" spans="2:11" ht="24.95" customHeight="1">
      <c r="B9" s="902"/>
      <c r="C9" s="861" t="s">
        <v>142</v>
      </c>
      <c r="D9" s="297">
        <f>세입!E5</f>
        <v>82560</v>
      </c>
      <c r="E9" s="297">
        <f>세입!F5</f>
        <v>82560</v>
      </c>
      <c r="F9" s="708">
        <f t="shared" si="0"/>
        <v>0</v>
      </c>
      <c r="G9" s="903"/>
      <c r="H9" s="861" t="s">
        <v>144</v>
      </c>
      <c r="I9" s="297">
        <f>세출!D6</f>
        <v>2351123</v>
      </c>
      <c r="J9" s="297">
        <f>세출!E6</f>
        <v>2383681</v>
      </c>
      <c r="K9" s="863">
        <f>J9-I9</f>
        <v>32558</v>
      </c>
    </row>
    <row r="10" spans="2:11" ht="24.95" customHeight="1">
      <c r="B10" s="864" t="s">
        <v>178</v>
      </c>
      <c r="C10" s="865" t="s">
        <v>160</v>
      </c>
      <c r="D10" s="298">
        <f>D11</f>
        <v>13300</v>
      </c>
      <c r="E10" s="298">
        <f>E11</f>
        <v>13300</v>
      </c>
      <c r="F10" s="708">
        <f t="shared" si="0"/>
        <v>0</v>
      </c>
      <c r="G10" s="903"/>
      <c r="H10" s="861" t="s">
        <v>146</v>
      </c>
      <c r="I10" s="297">
        <f>세출!D95</f>
        <v>8980</v>
      </c>
      <c r="J10" s="297">
        <f>세출!E95</f>
        <v>9680</v>
      </c>
      <c r="K10" s="863">
        <f t="shared" ref="K10:K26" si="1">J10-I10</f>
        <v>700</v>
      </c>
    </row>
    <row r="11" spans="2:11" ht="24.95" customHeight="1">
      <c r="B11" s="862"/>
      <c r="C11" s="866" t="s">
        <v>178</v>
      </c>
      <c r="D11" s="297">
        <f>세입!E8</f>
        <v>13300</v>
      </c>
      <c r="E11" s="297">
        <f>세입!F8</f>
        <v>13300</v>
      </c>
      <c r="F11" s="708">
        <f t="shared" si="0"/>
        <v>0</v>
      </c>
      <c r="G11" s="902"/>
      <c r="H11" s="861" t="s">
        <v>83</v>
      </c>
      <c r="I11" s="297">
        <f>세출!D108</f>
        <v>217697</v>
      </c>
      <c r="J11" s="297">
        <f>세출!E108</f>
        <v>205331</v>
      </c>
      <c r="K11" s="863">
        <f t="shared" si="1"/>
        <v>-12366</v>
      </c>
    </row>
    <row r="12" spans="2:11" ht="24.95" customHeight="1">
      <c r="B12" s="857" t="s">
        <v>145</v>
      </c>
      <c r="C12" s="865" t="s">
        <v>160</v>
      </c>
      <c r="D12" s="298">
        <f>SUM(D13:D16)</f>
        <v>2538765</v>
      </c>
      <c r="E12" s="298">
        <f>SUM(E13:E16)</f>
        <v>2570957</v>
      </c>
      <c r="F12" s="708">
        <f t="shared" si="0"/>
        <v>32192</v>
      </c>
      <c r="G12" s="901" t="s">
        <v>84</v>
      </c>
      <c r="H12" s="865" t="s">
        <v>160</v>
      </c>
      <c r="I12" s="298">
        <f>SUM(I13:I15)</f>
        <v>82591</v>
      </c>
      <c r="J12" s="298">
        <f>SUM(J13:J15)</f>
        <v>94991</v>
      </c>
      <c r="K12" s="863">
        <f t="shared" si="1"/>
        <v>12400</v>
      </c>
    </row>
    <row r="13" spans="2:11" ht="24.95" customHeight="1">
      <c r="B13" s="862"/>
      <c r="C13" s="867" t="s">
        <v>150</v>
      </c>
      <c r="D13" s="297">
        <f>세입!E16</f>
        <v>2339117</v>
      </c>
      <c r="E13" s="297">
        <f>세입!F16</f>
        <v>2368162</v>
      </c>
      <c r="F13" s="708">
        <f t="shared" si="0"/>
        <v>29045</v>
      </c>
      <c r="G13" s="903"/>
      <c r="H13" s="861" t="s">
        <v>85</v>
      </c>
      <c r="I13" s="297">
        <f>세출!D205</f>
        <v>0</v>
      </c>
      <c r="J13" s="297">
        <f>세출!E205</f>
        <v>0</v>
      </c>
      <c r="K13" s="863">
        <f t="shared" si="1"/>
        <v>0</v>
      </c>
    </row>
    <row r="14" spans="2:11" ht="24.95" customHeight="1">
      <c r="B14" s="862"/>
      <c r="C14" s="867" t="s">
        <v>151</v>
      </c>
      <c r="D14" s="297">
        <f>세입!E50</f>
        <v>194248</v>
      </c>
      <c r="E14" s="297">
        <f>세입!F50</f>
        <v>197395</v>
      </c>
      <c r="F14" s="708">
        <f t="shared" si="0"/>
        <v>3147</v>
      </c>
      <c r="G14" s="903"/>
      <c r="H14" s="861" t="s">
        <v>88</v>
      </c>
      <c r="I14" s="297">
        <f>세출!D212</f>
        <v>26573</v>
      </c>
      <c r="J14" s="297">
        <f>세출!E212</f>
        <v>38973</v>
      </c>
      <c r="K14" s="863">
        <f t="shared" si="1"/>
        <v>12400</v>
      </c>
    </row>
    <row r="15" spans="2:11" ht="24.95" customHeight="1">
      <c r="B15" s="862"/>
      <c r="C15" s="867" t="s">
        <v>152</v>
      </c>
      <c r="D15" s="297">
        <f>세입!E123</f>
        <v>5400</v>
      </c>
      <c r="E15" s="297">
        <f>세입!F123</f>
        <v>5400</v>
      </c>
      <c r="F15" s="708">
        <f t="shared" si="0"/>
        <v>0</v>
      </c>
      <c r="G15" s="902"/>
      <c r="H15" s="861" t="s">
        <v>90</v>
      </c>
      <c r="I15" s="297">
        <f>세출!D221</f>
        <v>56018</v>
      </c>
      <c r="J15" s="297">
        <f>세출!E221</f>
        <v>56018</v>
      </c>
      <c r="K15" s="863">
        <f t="shared" si="1"/>
        <v>0</v>
      </c>
    </row>
    <row r="16" spans="2:11" ht="24.95" customHeight="1">
      <c r="B16" s="860"/>
      <c r="C16" s="868" t="s">
        <v>171</v>
      </c>
      <c r="D16" s="297">
        <f>세입!E193</f>
        <v>0</v>
      </c>
      <c r="E16" s="297">
        <f>세입!F193</f>
        <v>0</v>
      </c>
      <c r="F16" s="708">
        <f t="shared" si="0"/>
        <v>0</v>
      </c>
      <c r="G16" s="901" t="s">
        <v>93</v>
      </c>
      <c r="H16" s="865" t="s">
        <v>160</v>
      </c>
      <c r="I16" s="298">
        <f>SUM(I17:I22)</f>
        <v>439832</v>
      </c>
      <c r="J16" s="298">
        <f>SUM(J17:J22)</f>
        <v>439832</v>
      </c>
      <c r="K16" s="863">
        <f t="shared" si="1"/>
        <v>0</v>
      </c>
    </row>
    <row r="17" spans="2:11" ht="24.95" customHeight="1">
      <c r="B17" s="857" t="s">
        <v>86</v>
      </c>
      <c r="C17" s="865" t="s">
        <v>160</v>
      </c>
      <c r="D17" s="298">
        <f>SUM(D18:D19)</f>
        <v>118870</v>
      </c>
      <c r="E17" s="298">
        <f>SUM(E18:E19)</f>
        <v>116390</v>
      </c>
      <c r="F17" s="708">
        <f t="shared" si="0"/>
        <v>-2480</v>
      </c>
      <c r="G17" s="903"/>
      <c r="H17" s="861" t="s">
        <v>94</v>
      </c>
      <c r="I17" s="297">
        <f>세출!D242</f>
        <v>211504</v>
      </c>
      <c r="J17" s="297">
        <f>세출!E242</f>
        <v>211504</v>
      </c>
      <c r="K17" s="863">
        <f t="shared" si="1"/>
        <v>0</v>
      </c>
    </row>
    <row r="18" spans="2:11" ht="24.95" customHeight="1">
      <c r="B18" s="862"/>
      <c r="C18" s="861" t="s">
        <v>87</v>
      </c>
      <c r="D18" s="297">
        <f>세입!E197</f>
        <v>24070</v>
      </c>
      <c r="E18" s="297">
        <f>세입!F197</f>
        <v>21590</v>
      </c>
      <c r="F18" s="708">
        <f t="shared" si="0"/>
        <v>-2480</v>
      </c>
      <c r="G18" s="903"/>
      <c r="H18" s="861" t="s">
        <v>97</v>
      </c>
      <c r="I18" s="297">
        <f>세출!D256</f>
        <v>5700</v>
      </c>
      <c r="J18" s="297">
        <f>세출!E256</f>
        <v>5700</v>
      </c>
      <c r="K18" s="863">
        <f t="shared" si="1"/>
        <v>0</v>
      </c>
    </row>
    <row r="19" spans="2:11" ht="24.95" customHeight="1">
      <c r="B19" s="860"/>
      <c r="C19" s="861" t="s">
        <v>89</v>
      </c>
      <c r="D19" s="297">
        <f>세입!E211</f>
        <v>94800</v>
      </c>
      <c r="E19" s="297">
        <f>세입!F211</f>
        <v>94800</v>
      </c>
      <c r="F19" s="708">
        <f t="shared" si="0"/>
        <v>0</v>
      </c>
      <c r="G19" s="903"/>
      <c r="H19" s="861" t="s">
        <v>100</v>
      </c>
      <c r="I19" s="297">
        <f>세출!D260</f>
        <v>3840</v>
      </c>
      <c r="J19" s="297">
        <f>세출!E260</f>
        <v>3840</v>
      </c>
      <c r="K19" s="863">
        <f t="shared" si="1"/>
        <v>0</v>
      </c>
    </row>
    <row r="20" spans="2:11" ht="24.95" customHeight="1">
      <c r="B20" s="857" t="s">
        <v>91</v>
      </c>
      <c r="C20" s="865" t="s">
        <v>160</v>
      </c>
      <c r="D20" s="298">
        <f>D21</f>
        <v>138012</v>
      </c>
      <c r="E20" s="298">
        <f>E21</f>
        <v>138012</v>
      </c>
      <c r="F20" s="708">
        <f t="shared" si="0"/>
        <v>0</v>
      </c>
      <c r="G20" s="903"/>
      <c r="H20" s="861" t="s">
        <v>101</v>
      </c>
      <c r="I20" s="297">
        <f>세출!D263</f>
        <v>45147</v>
      </c>
      <c r="J20" s="297">
        <f>세출!E263</f>
        <v>45147</v>
      </c>
      <c r="K20" s="863">
        <f t="shared" si="1"/>
        <v>0</v>
      </c>
    </row>
    <row r="21" spans="2:11" ht="24.95" customHeight="1">
      <c r="B21" s="860"/>
      <c r="C21" s="861" t="s">
        <v>92</v>
      </c>
      <c r="D21" s="297">
        <f>세입!E223</f>
        <v>138012</v>
      </c>
      <c r="E21" s="297">
        <f>세입!F223</f>
        <v>138012</v>
      </c>
      <c r="F21" s="708">
        <f t="shared" si="0"/>
        <v>0</v>
      </c>
      <c r="G21" s="903"/>
      <c r="H21" s="861" t="s">
        <v>102</v>
      </c>
      <c r="I21" s="297">
        <f>세출!D269</f>
        <v>34294</v>
      </c>
      <c r="J21" s="297">
        <f>세출!E269</f>
        <v>34294</v>
      </c>
      <c r="K21" s="863">
        <f t="shared" si="1"/>
        <v>0</v>
      </c>
    </row>
    <row r="22" spans="2:11" ht="24.95" customHeight="1">
      <c r="B22" s="857" t="s">
        <v>95</v>
      </c>
      <c r="C22" s="865" t="s">
        <v>160</v>
      </c>
      <c r="D22" s="298">
        <f>D23</f>
        <v>121216</v>
      </c>
      <c r="E22" s="298">
        <f>E23</f>
        <v>121596</v>
      </c>
      <c r="F22" s="708">
        <f t="shared" si="0"/>
        <v>380</v>
      </c>
      <c r="G22" s="902"/>
      <c r="H22" s="861" t="s">
        <v>103</v>
      </c>
      <c r="I22" s="297">
        <f>세출!D275</f>
        <v>139347</v>
      </c>
      <c r="J22" s="297">
        <f>세출!E275</f>
        <v>139347</v>
      </c>
      <c r="K22" s="863">
        <f t="shared" si="1"/>
        <v>0</v>
      </c>
    </row>
    <row r="23" spans="2:11" ht="24.95" customHeight="1">
      <c r="B23" s="860"/>
      <c r="C23" s="861" t="s">
        <v>96</v>
      </c>
      <c r="D23" s="297">
        <f>세입!E345</f>
        <v>121216</v>
      </c>
      <c r="E23" s="297">
        <f>세입!F345</f>
        <v>121596</v>
      </c>
      <c r="F23" s="708">
        <f t="shared" si="0"/>
        <v>380</v>
      </c>
      <c r="G23" s="901" t="s">
        <v>104</v>
      </c>
      <c r="H23" s="865" t="s">
        <v>160</v>
      </c>
      <c r="I23" s="298">
        <f>I24</f>
        <v>0</v>
      </c>
      <c r="J23" s="298">
        <f>J24</f>
        <v>0</v>
      </c>
      <c r="K23" s="863">
        <f t="shared" si="1"/>
        <v>0</v>
      </c>
    </row>
    <row r="24" spans="2:11" ht="24.95" customHeight="1">
      <c r="B24" s="857" t="s">
        <v>98</v>
      </c>
      <c r="C24" s="865" t="s">
        <v>160</v>
      </c>
      <c r="D24" s="298">
        <f>D25</f>
        <v>87790</v>
      </c>
      <c r="E24" s="298">
        <f>E25</f>
        <v>90990</v>
      </c>
      <c r="F24" s="708">
        <f t="shared" si="0"/>
        <v>3200</v>
      </c>
      <c r="G24" s="902"/>
      <c r="H24" s="861" t="s">
        <v>105</v>
      </c>
      <c r="I24" s="297">
        <v>0</v>
      </c>
      <c r="J24" s="297">
        <v>0</v>
      </c>
      <c r="K24" s="863">
        <f t="shared" si="1"/>
        <v>0</v>
      </c>
    </row>
    <row r="25" spans="2:11" ht="24.95" customHeight="1">
      <c r="B25" s="860"/>
      <c r="C25" s="861" t="s">
        <v>99</v>
      </c>
      <c r="D25" s="297">
        <f>세입!E380</f>
        <v>87790</v>
      </c>
      <c r="E25" s="297">
        <f>세입!F380</f>
        <v>90990</v>
      </c>
      <c r="F25" s="708">
        <f t="shared" si="0"/>
        <v>3200</v>
      </c>
      <c r="G25" s="901" t="s">
        <v>106</v>
      </c>
      <c r="H25" s="865" t="s">
        <v>160</v>
      </c>
      <c r="I25" s="298">
        <f>I26</f>
        <v>290</v>
      </c>
      <c r="J25" s="298">
        <f>J26</f>
        <v>290</v>
      </c>
      <c r="K25" s="863">
        <f t="shared" si="1"/>
        <v>0</v>
      </c>
    </row>
    <row r="26" spans="2:11" ht="24.95" customHeight="1" thickBot="1">
      <c r="B26" s="869"/>
      <c r="C26" s="870"/>
      <c r="D26" s="870"/>
      <c r="E26" s="870"/>
      <c r="F26" s="870"/>
      <c r="G26" s="904"/>
      <c r="H26" s="871" t="s">
        <v>445</v>
      </c>
      <c r="I26" s="872">
        <f>세출!D383</f>
        <v>290</v>
      </c>
      <c r="J26" s="872">
        <f>세출!E383</f>
        <v>290</v>
      </c>
      <c r="K26" s="873">
        <f t="shared" si="1"/>
        <v>0</v>
      </c>
    </row>
    <row r="27" spans="2:11" ht="24.95" customHeight="1"/>
    <row r="28" spans="2:11" ht="24.95" customHeight="1"/>
    <row r="29" spans="2:11" ht="24.95" customHeight="1"/>
  </sheetData>
  <mergeCells count="18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B7:C7"/>
    <mergeCell ref="G7:H7"/>
    <mergeCell ref="B8:B9"/>
    <mergeCell ref="G8:G11"/>
    <mergeCell ref="G25:G26"/>
    <mergeCell ref="G16:G22"/>
    <mergeCell ref="G23:G24"/>
    <mergeCell ref="G12:G15"/>
  </mergeCells>
  <phoneticPr fontId="18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&amp;R장애인거주시설 바다의별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</sheetPr>
  <dimension ref="A1:AN437"/>
  <sheetViews>
    <sheetView view="pageBreakPreview" zoomScale="80" zoomScaleNormal="80" zoomScaleSheetLayoutView="80" workbookViewId="0">
      <pane xSplit="6" ySplit="4" topLeftCell="G5" activePane="bottomRight" state="frozen"/>
      <selection activeCell="D27" sqref="D27"/>
      <selection pane="topRight" activeCell="D27" sqref="D27"/>
      <selection pane="bottomLeft" activeCell="D27" sqref="D27"/>
      <selection pane="bottomRight" activeCell="X7" sqref="X7"/>
    </sheetView>
  </sheetViews>
  <sheetFormatPr defaultColWidth="13.77734375" defaultRowHeight="19.5" customHeight="1"/>
  <cols>
    <col min="1" max="3" width="8.33203125" style="4" customWidth="1"/>
    <col min="4" max="4" width="12.88671875" style="4" bestFit="1" customWidth="1"/>
    <col min="5" max="5" width="10.109375" style="5" bestFit="1" customWidth="1"/>
    <col min="6" max="6" width="9.21875" style="5" bestFit="1" customWidth="1"/>
    <col min="7" max="7" width="9.44140625" style="6" bestFit="1" customWidth="1"/>
    <col min="8" max="8" width="6.6640625" style="8" bestFit="1" customWidth="1"/>
    <col min="9" max="9" width="22.33203125" style="1" customWidth="1"/>
    <col min="10" max="10" width="2.77734375" style="2" customWidth="1"/>
    <col min="11" max="11" width="2.21875" style="2" customWidth="1"/>
    <col min="12" max="12" width="2.5546875" style="2" customWidth="1"/>
    <col min="13" max="13" width="11.109375" style="609" customWidth="1"/>
    <col min="14" max="14" width="3.109375" style="316" customWidth="1"/>
    <col min="15" max="15" width="3.88671875" style="316" customWidth="1"/>
    <col min="16" max="16" width="7.6640625" style="398" customWidth="1"/>
    <col min="17" max="17" width="4.88671875" style="316" customWidth="1"/>
    <col min="18" max="18" width="5.33203125" style="316" customWidth="1"/>
    <col min="19" max="19" width="7.6640625" style="2" customWidth="1"/>
    <col min="20" max="20" width="2.77734375" style="316" customWidth="1"/>
    <col min="21" max="21" width="2.109375" style="316" customWidth="1"/>
    <col min="22" max="22" width="5.77734375" style="2" customWidth="1"/>
    <col min="23" max="23" width="2.5546875" style="316" customWidth="1"/>
    <col min="24" max="24" width="12.44140625" style="2" bestFit="1" customWidth="1"/>
    <col min="25" max="25" width="2.77734375" style="316" customWidth="1"/>
    <col min="26" max="26" width="12.21875" style="2" customWidth="1"/>
    <col min="27" max="27" width="11.33203125" style="5" bestFit="1" customWidth="1"/>
    <col min="28" max="28" width="13.77734375" style="316" customWidth="1"/>
    <col min="29" max="29" width="13.77734375" style="476" customWidth="1"/>
    <col min="30" max="35" width="13.77734375" style="1" customWidth="1"/>
    <col min="36" max="36" width="3.33203125" style="1" bestFit="1" customWidth="1"/>
    <col min="37" max="37" width="2.77734375" style="1" bestFit="1" customWidth="1"/>
    <col min="38" max="38" width="3.5546875" style="1" bestFit="1" customWidth="1"/>
    <col min="39" max="39" width="3.33203125" style="1" bestFit="1" customWidth="1"/>
    <col min="40" max="16384" width="13.77734375" style="1"/>
  </cols>
  <sheetData>
    <row r="1" spans="1:35" s="7" customFormat="1" ht="19.5" customHeight="1" thickBot="1">
      <c r="A1" s="923" t="s">
        <v>945</v>
      </c>
      <c r="B1" s="923"/>
      <c r="C1" s="923"/>
      <c r="D1" s="923"/>
      <c r="E1" s="5"/>
      <c r="F1" s="5"/>
      <c r="G1" s="6"/>
      <c r="H1" s="8"/>
      <c r="I1" s="1"/>
      <c r="J1" s="2"/>
      <c r="K1" s="2"/>
      <c r="L1" s="2"/>
      <c r="M1" s="609"/>
      <c r="N1" s="316"/>
      <c r="O1" s="316"/>
      <c r="P1" s="398"/>
      <c r="Q1" s="316"/>
      <c r="R1" s="316"/>
      <c r="S1" s="2"/>
      <c r="T1" s="316"/>
      <c r="U1" s="316"/>
      <c r="V1" s="2"/>
      <c r="W1" s="316"/>
      <c r="X1" s="2"/>
      <c r="Y1" s="316"/>
      <c r="Z1" s="2"/>
      <c r="AA1" s="5"/>
      <c r="AC1" s="476"/>
    </row>
    <row r="2" spans="1:35" s="3" customFormat="1" ht="27" customHeight="1">
      <c r="A2" s="924" t="s">
        <v>214</v>
      </c>
      <c r="B2" s="925"/>
      <c r="C2" s="925"/>
      <c r="D2" s="925"/>
      <c r="E2" s="926" t="s">
        <v>961</v>
      </c>
      <c r="F2" s="926" t="s">
        <v>960</v>
      </c>
      <c r="G2" s="931" t="s">
        <v>23</v>
      </c>
      <c r="H2" s="931"/>
      <c r="I2" s="932" t="s">
        <v>215</v>
      </c>
      <c r="J2" s="933"/>
      <c r="K2" s="933"/>
      <c r="L2" s="933"/>
      <c r="M2" s="933"/>
      <c r="N2" s="933"/>
      <c r="O2" s="933"/>
      <c r="P2" s="933"/>
      <c r="Q2" s="933"/>
      <c r="R2" s="933"/>
      <c r="S2" s="933"/>
      <c r="T2" s="933"/>
      <c r="U2" s="933"/>
      <c r="V2" s="933"/>
      <c r="W2" s="933"/>
      <c r="X2" s="933"/>
      <c r="Y2" s="934"/>
      <c r="Z2" s="312"/>
      <c r="AA2" s="39"/>
      <c r="AC2" s="477"/>
    </row>
    <row r="3" spans="1:35" s="3" customFormat="1" ht="27.75" thickBot="1">
      <c r="A3" s="10" t="s">
        <v>1</v>
      </c>
      <c r="B3" s="11" t="s">
        <v>2</v>
      </c>
      <c r="C3" s="11" t="s">
        <v>216</v>
      </c>
      <c r="D3" s="11" t="s">
        <v>217</v>
      </c>
      <c r="E3" s="927"/>
      <c r="F3" s="927"/>
      <c r="G3" s="79" t="s">
        <v>218</v>
      </c>
      <c r="H3" s="12" t="s">
        <v>4</v>
      </c>
      <c r="I3" s="935"/>
      <c r="J3" s="936"/>
      <c r="K3" s="936"/>
      <c r="L3" s="936"/>
      <c r="M3" s="936"/>
      <c r="N3" s="936"/>
      <c r="O3" s="936"/>
      <c r="P3" s="936"/>
      <c r="Q3" s="936"/>
      <c r="R3" s="936"/>
      <c r="S3" s="936"/>
      <c r="T3" s="936"/>
      <c r="U3" s="936"/>
      <c r="V3" s="936"/>
      <c r="W3" s="936"/>
      <c r="X3" s="936"/>
      <c r="Y3" s="937"/>
      <c r="Z3" s="312"/>
      <c r="AA3" s="39"/>
      <c r="AC3" s="477"/>
    </row>
    <row r="4" spans="1:35" s="848" customFormat="1" ht="19.5" customHeight="1">
      <c r="A4" s="928" t="s">
        <v>24</v>
      </c>
      <c r="B4" s="929"/>
      <c r="C4" s="929"/>
      <c r="D4" s="930"/>
      <c r="E4" s="840">
        <f>SUM(E5,E8,E13,E15,E196,E216,E223,E345,E380)</f>
        <v>3100513</v>
      </c>
      <c r="F4" s="840">
        <f>SUM(F5,F8,F13,F15,F196,F216,F223,F345,F380)</f>
        <v>3133805</v>
      </c>
      <c r="G4" s="841">
        <f>SUM(G5,G8,G13,G15,G196,G216,G223,G345,G380)</f>
        <v>33292</v>
      </c>
      <c r="H4" s="842">
        <f>IF(E4=0,0,G4/E4)</f>
        <v>1.0737577942746894E-2</v>
      </c>
      <c r="I4" s="843" t="s">
        <v>219</v>
      </c>
      <c r="J4" s="844"/>
      <c r="K4" s="844"/>
      <c r="L4" s="844"/>
      <c r="M4" s="844"/>
      <c r="N4" s="844"/>
      <c r="O4" s="844"/>
      <c r="P4" s="845"/>
      <c r="Q4" s="844"/>
      <c r="R4" s="844"/>
      <c r="S4" s="844"/>
      <c r="T4" s="844"/>
      <c r="U4" s="844"/>
      <c r="V4" s="844"/>
      <c r="W4" s="844"/>
      <c r="X4" s="846">
        <v>3133805000</v>
      </c>
      <c r="Y4" s="847" t="s">
        <v>220</v>
      </c>
      <c r="Z4" s="846">
        <v>3100513000</v>
      </c>
      <c r="AA4" s="846">
        <f>X4-Z4</f>
        <v>33292000</v>
      </c>
      <c r="AC4" s="849"/>
    </row>
    <row r="5" spans="1:35" ht="21" customHeight="1" thickBot="1">
      <c r="A5" s="14" t="s">
        <v>221</v>
      </c>
      <c r="B5" s="15" t="s">
        <v>221</v>
      </c>
      <c r="C5" s="96" t="s">
        <v>222</v>
      </c>
      <c r="D5" s="96" t="s">
        <v>221</v>
      </c>
      <c r="E5" s="105">
        <v>82560</v>
      </c>
      <c r="F5" s="105">
        <f>ROUND(X5/1000,0)</f>
        <v>82560</v>
      </c>
      <c r="G5" s="106">
        <f>F5-E5</f>
        <v>0</v>
      </c>
      <c r="H5" s="107">
        <f>IF(E5=0,0,G5/E5)</f>
        <v>0</v>
      </c>
      <c r="I5" s="19" t="s">
        <v>223</v>
      </c>
      <c r="J5" s="76"/>
      <c r="K5" s="20"/>
      <c r="L5" s="20"/>
      <c r="M5" s="153"/>
      <c r="N5" s="377"/>
      <c r="O5" s="377"/>
      <c r="P5" s="22"/>
      <c r="Q5" s="344" t="s">
        <v>224</v>
      </c>
      <c r="R5" s="344"/>
      <c r="S5" s="279"/>
      <c r="T5" s="344"/>
      <c r="U5" s="344"/>
      <c r="V5" s="279"/>
      <c r="W5" s="344"/>
      <c r="X5" s="445">
        <v>82560000</v>
      </c>
      <c r="Y5" s="317" t="s">
        <v>25</v>
      </c>
      <c r="Z5" s="445">
        <v>82560000</v>
      </c>
      <c r="AA5" s="799">
        <f t="shared" ref="AA5:AA75" si="0">X5-Z5</f>
        <v>0</v>
      </c>
      <c r="AB5" s="1"/>
    </row>
    <row r="6" spans="1:35" ht="21" customHeight="1">
      <c r="A6" s="23" t="s">
        <v>225</v>
      </c>
      <c r="B6" s="24" t="s">
        <v>108</v>
      </c>
      <c r="C6" s="25" t="s">
        <v>108</v>
      </c>
      <c r="D6" s="25" t="s">
        <v>108</v>
      </c>
      <c r="E6" s="244"/>
      <c r="F6" s="244"/>
      <c r="G6" s="245"/>
      <c r="H6" s="246"/>
      <c r="I6" s="248" t="s">
        <v>857</v>
      </c>
      <c r="J6" s="247"/>
      <c r="K6" s="243"/>
      <c r="L6" s="243"/>
      <c r="M6" s="272">
        <v>430000</v>
      </c>
      <c r="N6" s="274" t="s">
        <v>220</v>
      </c>
      <c r="O6" s="243" t="s">
        <v>226</v>
      </c>
      <c r="P6" s="275">
        <v>16</v>
      </c>
      <c r="Q6" s="274" t="s">
        <v>227</v>
      </c>
      <c r="R6" s="243" t="s">
        <v>226</v>
      </c>
      <c r="S6" s="156">
        <v>12</v>
      </c>
      <c r="T6" s="274" t="s">
        <v>228</v>
      </c>
      <c r="U6" s="274" t="s">
        <v>229</v>
      </c>
      <c r="V6" s="274"/>
      <c r="W6" s="274"/>
      <c r="X6" s="272">
        <v>82560000</v>
      </c>
      <c r="Y6" s="318" t="s">
        <v>220</v>
      </c>
      <c r="Z6" s="272">
        <v>82560000</v>
      </c>
      <c r="AA6" s="232">
        <f t="shared" si="0"/>
        <v>0</v>
      </c>
      <c r="AB6" s="1"/>
    </row>
    <row r="7" spans="1:35" ht="21" customHeight="1">
      <c r="A7" s="23"/>
      <c r="B7" s="24"/>
      <c r="C7" s="25"/>
      <c r="D7" s="25"/>
      <c r="E7" s="26"/>
      <c r="F7" s="26"/>
      <c r="G7" s="27"/>
      <c r="H7" s="13"/>
      <c r="I7" s="248"/>
      <c r="J7" s="247"/>
      <c r="K7" s="243"/>
      <c r="L7" s="243"/>
      <c r="M7" s="272"/>
      <c r="N7" s="274"/>
      <c r="O7" s="243"/>
      <c r="P7" s="275"/>
      <c r="Q7" s="274"/>
      <c r="R7" s="243"/>
      <c r="S7" s="156"/>
      <c r="T7" s="274"/>
      <c r="U7" s="274"/>
      <c r="V7" s="274"/>
      <c r="W7" s="274"/>
      <c r="X7" s="272"/>
      <c r="Y7" s="318"/>
      <c r="Z7" s="272"/>
      <c r="AA7" s="232"/>
      <c r="AB7" s="600"/>
      <c r="AD7" s="7"/>
      <c r="AE7" s="7"/>
      <c r="AF7" s="7"/>
      <c r="AG7" s="7"/>
      <c r="AH7" s="7"/>
      <c r="AI7" s="7"/>
    </row>
    <row r="8" spans="1:35" s="7" customFormat="1" ht="19.5" customHeight="1" thickBot="1">
      <c r="A8" s="14" t="s">
        <v>230</v>
      </c>
      <c r="B8" s="15" t="s">
        <v>230</v>
      </c>
      <c r="C8" s="15" t="s">
        <v>230</v>
      </c>
      <c r="D8" s="15" t="s">
        <v>230</v>
      </c>
      <c r="E8" s="105">
        <v>13300</v>
      </c>
      <c r="F8" s="105">
        <f>ROUND(X8/1000,0)</f>
        <v>13300</v>
      </c>
      <c r="G8" s="106">
        <f>F8-E8</f>
        <v>0</v>
      </c>
      <c r="H8" s="107">
        <f>IF(E8=0,0,G8/E8)</f>
        <v>0</v>
      </c>
      <c r="I8" s="19" t="s">
        <v>231</v>
      </c>
      <c r="J8" s="76"/>
      <c r="K8" s="20"/>
      <c r="L8" s="20"/>
      <c r="M8" s="153"/>
      <c r="N8" s="377"/>
      <c r="O8" s="377"/>
      <c r="P8" s="22"/>
      <c r="Q8" s="345" t="s">
        <v>224</v>
      </c>
      <c r="R8" s="345"/>
      <c r="S8" s="21"/>
      <c r="T8" s="345"/>
      <c r="U8" s="345"/>
      <c r="V8" s="21"/>
      <c r="W8" s="345"/>
      <c r="X8" s="445">
        <v>13300000</v>
      </c>
      <c r="Y8" s="319" t="s">
        <v>25</v>
      </c>
      <c r="Z8" s="445">
        <v>13300000</v>
      </c>
      <c r="AA8" s="799">
        <f t="shared" si="0"/>
        <v>0</v>
      </c>
      <c r="AB8" s="274"/>
      <c r="AC8" s="476"/>
    </row>
    <row r="9" spans="1:35" s="7" customFormat="1" ht="19.5" customHeight="1">
      <c r="A9" s="23" t="s">
        <v>232</v>
      </c>
      <c r="B9" s="24" t="s">
        <v>232</v>
      </c>
      <c r="C9" s="24" t="s">
        <v>232</v>
      </c>
      <c r="D9" s="24" t="s">
        <v>232</v>
      </c>
      <c r="E9" s="244"/>
      <c r="F9" s="244"/>
      <c r="G9" s="245"/>
      <c r="H9" s="246"/>
      <c r="I9" s="248" t="s">
        <v>858</v>
      </c>
      <c r="J9" s="266"/>
      <c r="K9" s="147"/>
      <c r="L9" s="147"/>
      <c r="M9" s="272"/>
      <c r="N9" s="235"/>
      <c r="O9" s="147"/>
      <c r="P9" s="236"/>
      <c r="Q9" s="235"/>
      <c r="R9" s="147"/>
      <c r="S9" s="270"/>
      <c r="T9" s="235"/>
      <c r="U9" s="235"/>
      <c r="V9" s="235"/>
      <c r="W9" s="235"/>
      <c r="X9" s="272">
        <v>300000</v>
      </c>
      <c r="Y9" s="318" t="s">
        <v>253</v>
      </c>
      <c r="Z9" s="272">
        <v>300000</v>
      </c>
      <c r="AA9" s="232">
        <f t="shared" si="0"/>
        <v>0</v>
      </c>
      <c r="AB9" s="274"/>
      <c r="AC9" s="476"/>
    </row>
    <row r="10" spans="1:35" s="7" customFormat="1" ht="19.5" customHeight="1">
      <c r="A10" s="23"/>
      <c r="B10" s="24"/>
      <c r="C10" s="24"/>
      <c r="D10" s="24"/>
      <c r="E10" s="244"/>
      <c r="F10" s="244"/>
      <c r="G10" s="245"/>
      <c r="H10" s="246"/>
      <c r="I10" s="248" t="s">
        <v>859</v>
      </c>
      <c r="J10" s="266"/>
      <c r="K10" s="147"/>
      <c r="L10" s="147"/>
      <c r="M10" s="272"/>
      <c r="N10" s="235"/>
      <c r="O10" s="147"/>
      <c r="P10" s="236"/>
      <c r="Q10" s="235"/>
      <c r="R10" s="147"/>
      <c r="S10" s="270"/>
      <c r="T10" s="235"/>
      <c r="U10" s="235"/>
      <c r="V10" s="235"/>
      <c r="W10" s="235"/>
      <c r="X10" s="272">
        <v>10000000</v>
      </c>
      <c r="Y10" s="318" t="s">
        <v>491</v>
      </c>
      <c r="Z10" s="272">
        <v>10000000</v>
      </c>
      <c r="AA10" s="232">
        <f t="shared" si="0"/>
        <v>0</v>
      </c>
      <c r="AB10" s="274"/>
      <c r="AC10" s="476"/>
      <c r="AD10" s="1"/>
      <c r="AE10" s="1"/>
      <c r="AF10" s="1"/>
      <c r="AG10" s="1"/>
      <c r="AH10" s="1"/>
      <c r="AI10" s="1"/>
    </row>
    <row r="11" spans="1:35" ht="21" customHeight="1">
      <c r="A11" s="23"/>
      <c r="B11" s="24"/>
      <c r="C11" s="24"/>
      <c r="D11" s="24"/>
      <c r="E11" s="26"/>
      <c r="F11" s="26"/>
      <c r="G11" s="27"/>
      <c r="H11" s="13"/>
      <c r="I11" s="248" t="s">
        <v>860</v>
      </c>
      <c r="J11" s="266"/>
      <c r="K11" s="147"/>
      <c r="L11" s="147"/>
      <c r="M11" s="272"/>
      <c r="N11" s="235"/>
      <c r="O11" s="147"/>
      <c r="P11" s="236"/>
      <c r="Q11" s="235"/>
      <c r="R11" s="147"/>
      <c r="S11" s="270"/>
      <c r="T11" s="235"/>
      <c r="U11" s="235"/>
      <c r="V11" s="235"/>
      <c r="W11" s="235"/>
      <c r="X11" s="272">
        <v>3000000</v>
      </c>
      <c r="Y11" s="318" t="s">
        <v>440</v>
      </c>
      <c r="Z11" s="272">
        <v>3000000</v>
      </c>
      <c r="AA11" s="232">
        <f t="shared" si="0"/>
        <v>0</v>
      </c>
      <c r="AB11" s="600"/>
    </row>
    <row r="12" spans="1:35" ht="21" customHeight="1">
      <c r="A12" s="23"/>
      <c r="B12" s="24"/>
      <c r="C12" s="24"/>
      <c r="D12" s="24"/>
      <c r="E12" s="26"/>
      <c r="F12" s="26"/>
      <c r="G12" s="27"/>
      <c r="H12" s="13"/>
      <c r="I12" s="248"/>
      <c r="J12" s="266"/>
      <c r="K12" s="147"/>
      <c r="L12" s="147"/>
      <c r="M12" s="272"/>
      <c r="N12" s="235"/>
      <c r="O12" s="147"/>
      <c r="P12" s="236"/>
      <c r="Q12" s="235"/>
      <c r="R12" s="147"/>
      <c r="S12" s="270"/>
      <c r="T12" s="235"/>
      <c r="U12" s="235"/>
      <c r="V12" s="235"/>
      <c r="W12" s="235"/>
      <c r="X12" s="272"/>
      <c r="Y12" s="318"/>
      <c r="Z12" s="272"/>
      <c r="AA12" s="232"/>
      <c r="AB12" s="600"/>
    </row>
    <row r="13" spans="1:35" ht="21" customHeight="1" thickBot="1">
      <c r="A13" s="14" t="s">
        <v>233</v>
      </c>
      <c r="B13" s="15" t="s">
        <v>233</v>
      </c>
      <c r="C13" s="15" t="s">
        <v>233</v>
      </c>
      <c r="D13" s="15" t="s">
        <v>233</v>
      </c>
      <c r="E13" s="105">
        <v>0</v>
      </c>
      <c r="F13" s="105">
        <f>ROUND(X13/1000,0)</f>
        <v>0</v>
      </c>
      <c r="G13" s="106">
        <f>F13-E13</f>
        <v>0</v>
      </c>
      <c r="H13" s="107">
        <f>IF(E13=0,0,G13/E13)</f>
        <v>0</v>
      </c>
      <c r="I13" s="19" t="s">
        <v>234</v>
      </c>
      <c r="J13" s="76"/>
      <c r="K13" s="20"/>
      <c r="L13" s="20"/>
      <c r="M13" s="153"/>
      <c r="N13" s="377"/>
      <c r="O13" s="377"/>
      <c r="P13" s="22"/>
      <c r="Q13" s="345" t="s">
        <v>224</v>
      </c>
      <c r="R13" s="345"/>
      <c r="S13" s="21"/>
      <c r="T13" s="345"/>
      <c r="U13" s="345"/>
      <c r="V13" s="21"/>
      <c r="W13" s="345"/>
      <c r="X13" s="22">
        <v>0</v>
      </c>
      <c r="Y13" s="319" t="s">
        <v>25</v>
      </c>
      <c r="Z13" s="22">
        <v>0</v>
      </c>
      <c r="AA13" s="800">
        <f t="shared" si="0"/>
        <v>0</v>
      </c>
      <c r="AB13" s="600"/>
    </row>
    <row r="14" spans="1:35" ht="21" customHeight="1">
      <c r="A14" s="31" t="s">
        <v>232</v>
      </c>
      <c r="B14" s="32" t="s">
        <v>232</v>
      </c>
      <c r="C14" s="32" t="s">
        <v>232</v>
      </c>
      <c r="D14" s="466" t="s">
        <v>232</v>
      </c>
      <c r="E14" s="112"/>
      <c r="F14" s="113"/>
      <c r="G14" s="114"/>
      <c r="H14" s="115"/>
      <c r="I14" s="116"/>
      <c r="J14" s="117"/>
      <c r="K14" s="118"/>
      <c r="L14" s="118"/>
      <c r="M14" s="467"/>
      <c r="N14" s="378"/>
      <c r="O14" s="378"/>
      <c r="P14" s="120"/>
      <c r="Q14" s="346"/>
      <c r="R14" s="346"/>
      <c r="S14" s="119"/>
      <c r="T14" s="346"/>
      <c r="U14" s="346"/>
      <c r="V14" s="119"/>
      <c r="W14" s="346"/>
      <c r="X14" s="120">
        <v>0</v>
      </c>
      <c r="Y14" s="320" t="s">
        <v>220</v>
      </c>
      <c r="Z14" s="120">
        <v>0</v>
      </c>
      <c r="AA14" s="801">
        <f t="shared" si="0"/>
        <v>0</v>
      </c>
      <c r="AB14" s="601"/>
      <c r="AD14" s="7"/>
      <c r="AE14" s="7"/>
      <c r="AF14" s="7"/>
      <c r="AG14" s="7"/>
      <c r="AH14" s="7"/>
      <c r="AI14" s="7"/>
    </row>
    <row r="15" spans="1:35" s="7" customFormat="1" ht="19.5" customHeight="1">
      <c r="A15" s="14" t="s">
        <v>235</v>
      </c>
      <c r="B15" s="15" t="s">
        <v>235</v>
      </c>
      <c r="C15" s="938" t="s">
        <v>236</v>
      </c>
      <c r="D15" s="939"/>
      <c r="E15" s="128">
        <f>SUM(E16,E50,E123,E193)</f>
        <v>2538765</v>
      </c>
      <c r="F15" s="128">
        <f>SUM(F16,F50,F123,F193)</f>
        <v>2570957</v>
      </c>
      <c r="G15" s="129">
        <f>F15-E15</f>
        <v>32192</v>
      </c>
      <c r="H15" s="130">
        <f>IF(E15=0,0,G15/E15)</f>
        <v>1.2680181111682254E-2</v>
      </c>
      <c r="I15" s="131" t="s">
        <v>237</v>
      </c>
      <c r="J15" s="132"/>
      <c r="K15" s="133"/>
      <c r="L15" s="133"/>
      <c r="M15" s="463"/>
      <c r="N15" s="347"/>
      <c r="O15" s="347"/>
      <c r="P15" s="138"/>
      <c r="Q15" s="347"/>
      <c r="R15" s="133"/>
      <c r="S15" s="134"/>
      <c r="T15" s="133"/>
      <c r="U15" s="133"/>
      <c r="V15" s="134"/>
      <c r="W15" s="133"/>
      <c r="X15" s="440">
        <v>2570957000</v>
      </c>
      <c r="Y15" s="321" t="s">
        <v>25</v>
      </c>
      <c r="Z15" s="440">
        <v>2538765000</v>
      </c>
      <c r="AA15" s="802">
        <f t="shared" si="0"/>
        <v>32192000</v>
      </c>
      <c r="AB15" s="363"/>
      <c r="AC15" s="476"/>
    </row>
    <row r="16" spans="1:35" s="7" customFormat="1" ht="19.5" customHeight="1">
      <c r="A16" s="23" t="s">
        <v>238</v>
      </c>
      <c r="B16" s="24" t="s">
        <v>232</v>
      </c>
      <c r="C16" s="15" t="s">
        <v>239</v>
      </c>
      <c r="D16" s="206" t="s">
        <v>240</v>
      </c>
      <c r="E16" s="108">
        <f>SUM(E17:E42)</f>
        <v>2339117</v>
      </c>
      <c r="F16" s="108">
        <f>SUM(F17:F42)</f>
        <v>2368162</v>
      </c>
      <c r="G16" s="109">
        <f>F16-E16</f>
        <v>29045</v>
      </c>
      <c r="H16" s="110">
        <f>IF(E16=0,0,G16/E16)</f>
        <v>1.2417078752366813E-2</v>
      </c>
      <c r="I16" s="98" t="s">
        <v>241</v>
      </c>
      <c r="J16" s="99"/>
      <c r="K16" s="100"/>
      <c r="L16" s="100"/>
      <c r="M16" s="203"/>
      <c r="N16" s="379"/>
      <c r="O16" s="379"/>
      <c r="P16" s="412"/>
      <c r="Q16" s="348"/>
      <c r="R16" s="348"/>
      <c r="S16" s="101"/>
      <c r="T16" s="348"/>
      <c r="U16" s="348"/>
      <c r="V16" s="121" t="s">
        <v>242</v>
      </c>
      <c r="W16" s="393"/>
      <c r="X16" s="438">
        <v>2368162000</v>
      </c>
      <c r="Y16" s="322" t="s">
        <v>220</v>
      </c>
      <c r="Z16" s="438">
        <v>2339117000</v>
      </c>
      <c r="AA16" s="803">
        <f t="shared" si="0"/>
        <v>29045000</v>
      </c>
      <c r="AB16" s="460"/>
      <c r="AC16" s="476"/>
    </row>
    <row r="17" spans="1:29" s="7" customFormat="1" ht="19.5" customHeight="1">
      <c r="A17" s="23"/>
      <c r="B17" s="24"/>
      <c r="C17" s="24" t="s">
        <v>235</v>
      </c>
      <c r="D17" s="24" t="s">
        <v>243</v>
      </c>
      <c r="E17" s="231">
        <v>128767</v>
      </c>
      <c r="F17" s="231">
        <f>ROUND(X17/1000,0)</f>
        <v>128767</v>
      </c>
      <c r="G17" s="139">
        <f>F17-E17</f>
        <v>0</v>
      </c>
      <c r="H17" s="140">
        <f>IF(E17=0,0,G17/E17)</f>
        <v>0</v>
      </c>
      <c r="I17" s="77" t="s">
        <v>244</v>
      </c>
      <c r="J17" s="155"/>
      <c r="K17" s="154"/>
      <c r="L17" s="154"/>
      <c r="M17" s="272"/>
      <c r="N17" s="460"/>
      <c r="O17" s="43"/>
      <c r="P17" s="38"/>
      <c r="Q17" s="460"/>
      <c r="R17" s="312"/>
      <c r="S17" s="292"/>
      <c r="T17" s="383"/>
      <c r="U17" s="460"/>
      <c r="V17" s="219" t="s">
        <v>245</v>
      </c>
      <c r="W17" s="458"/>
      <c r="X17" s="436">
        <v>128767000</v>
      </c>
      <c r="Y17" s="323" t="s">
        <v>220</v>
      </c>
      <c r="Z17" s="436">
        <v>128767000</v>
      </c>
      <c r="AA17" s="804">
        <f t="shared" si="0"/>
        <v>0</v>
      </c>
      <c r="AB17" s="460"/>
      <c r="AC17" s="476"/>
    </row>
    <row r="18" spans="1:29" s="7" customFormat="1" ht="19.5" customHeight="1">
      <c r="A18" s="469"/>
      <c r="B18" s="24"/>
      <c r="C18" s="24"/>
      <c r="D18" s="612"/>
      <c r="E18" s="26"/>
      <c r="F18" s="230"/>
      <c r="G18" s="27"/>
      <c r="H18" s="40"/>
      <c r="I18" s="148" t="s">
        <v>837</v>
      </c>
      <c r="J18" s="155"/>
      <c r="K18" s="154"/>
      <c r="L18" s="154"/>
      <c r="M18" s="272">
        <v>323664</v>
      </c>
      <c r="N18" s="460" t="s">
        <v>25</v>
      </c>
      <c r="O18" s="43" t="s">
        <v>26</v>
      </c>
      <c r="P18" s="275">
        <v>32</v>
      </c>
      <c r="Q18" s="460" t="s">
        <v>124</v>
      </c>
      <c r="R18" s="312" t="s">
        <v>26</v>
      </c>
      <c r="S18" s="309">
        <v>12</v>
      </c>
      <c r="T18" s="383" t="s">
        <v>29</v>
      </c>
      <c r="U18" s="460"/>
      <c r="V18" s="218">
        <v>1</v>
      </c>
      <c r="W18" s="460" t="s">
        <v>27</v>
      </c>
      <c r="X18" s="275">
        <v>124287000</v>
      </c>
      <c r="Y18" s="324" t="s">
        <v>220</v>
      </c>
      <c r="Z18" s="275">
        <v>124287000</v>
      </c>
      <c r="AA18" s="268">
        <f t="shared" si="0"/>
        <v>0</v>
      </c>
      <c r="AB18" s="460"/>
      <c r="AC18" s="476"/>
    </row>
    <row r="19" spans="1:29" s="7" customFormat="1" ht="19.5" customHeight="1">
      <c r="A19" s="469"/>
      <c r="B19" s="24"/>
      <c r="C19" s="24"/>
      <c r="D19" s="612"/>
      <c r="E19" s="26"/>
      <c r="F19" s="230"/>
      <c r="G19" s="27"/>
      <c r="H19" s="40"/>
      <c r="I19" s="148" t="s">
        <v>838</v>
      </c>
      <c r="J19" s="155"/>
      <c r="K19" s="154"/>
      <c r="L19" s="154"/>
      <c r="M19" s="272">
        <v>40000</v>
      </c>
      <c r="N19" s="460" t="s">
        <v>25</v>
      </c>
      <c r="O19" s="43" t="s">
        <v>26</v>
      </c>
      <c r="P19" s="275">
        <v>32</v>
      </c>
      <c r="Q19" s="460" t="s">
        <v>124</v>
      </c>
      <c r="R19" s="46" t="s">
        <v>26</v>
      </c>
      <c r="S19" s="309">
        <v>1</v>
      </c>
      <c r="T19" s="383" t="s">
        <v>170</v>
      </c>
      <c r="U19" s="460"/>
      <c r="V19" s="218">
        <v>1</v>
      </c>
      <c r="W19" s="460" t="s">
        <v>27</v>
      </c>
      <c r="X19" s="275">
        <v>1280000</v>
      </c>
      <c r="Y19" s="324" t="s">
        <v>220</v>
      </c>
      <c r="Z19" s="275">
        <v>1280000</v>
      </c>
      <c r="AA19" s="268">
        <f t="shared" si="0"/>
        <v>0</v>
      </c>
      <c r="AB19" s="460"/>
      <c r="AC19" s="476"/>
    </row>
    <row r="20" spans="1:29" s="7" customFormat="1" ht="19.5" customHeight="1">
      <c r="A20" s="469"/>
      <c r="B20" s="24"/>
      <c r="C20" s="24"/>
      <c r="D20" s="612"/>
      <c r="E20" s="26"/>
      <c r="F20" s="230"/>
      <c r="G20" s="27"/>
      <c r="H20" s="40"/>
      <c r="I20" s="148" t="s">
        <v>839</v>
      </c>
      <c r="J20" s="38"/>
      <c r="K20" s="102"/>
      <c r="L20" s="102"/>
      <c r="M20" s="272">
        <v>50000</v>
      </c>
      <c r="N20" s="460" t="s">
        <v>25</v>
      </c>
      <c r="O20" s="43" t="s">
        <v>26</v>
      </c>
      <c r="P20" s="275">
        <v>32</v>
      </c>
      <c r="Q20" s="460" t="s">
        <v>124</v>
      </c>
      <c r="R20" s="46" t="s">
        <v>26</v>
      </c>
      <c r="S20" s="30">
        <v>1</v>
      </c>
      <c r="T20" s="460" t="s">
        <v>170</v>
      </c>
      <c r="U20" s="460"/>
      <c r="V20" s="218">
        <v>1</v>
      </c>
      <c r="W20" s="29" t="s">
        <v>27</v>
      </c>
      <c r="X20" s="275">
        <v>1600000</v>
      </c>
      <c r="Y20" s="324" t="s">
        <v>55</v>
      </c>
      <c r="Z20" s="275">
        <v>1600000</v>
      </c>
      <c r="AA20" s="268">
        <f t="shared" si="0"/>
        <v>0</v>
      </c>
      <c r="AB20" s="460"/>
      <c r="AC20" s="476"/>
    </row>
    <row r="21" spans="1:29" s="7" customFormat="1" ht="19.5" customHeight="1">
      <c r="A21" s="469"/>
      <c r="B21" s="24"/>
      <c r="C21" s="24"/>
      <c r="D21" s="612"/>
      <c r="E21" s="26"/>
      <c r="F21" s="26"/>
      <c r="G21" s="27"/>
      <c r="H21" s="40"/>
      <c r="I21" s="148" t="s">
        <v>840</v>
      </c>
      <c r="J21" s="38"/>
      <c r="K21" s="102"/>
      <c r="L21" s="102"/>
      <c r="M21" s="272">
        <v>50000</v>
      </c>
      <c r="N21" s="460" t="s">
        <v>25</v>
      </c>
      <c r="O21" s="43" t="s">
        <v>26</v>
      </c>
      <c r="P21" s="275">
        <v>32</v>
      </c>
      <c r="Q21" s="460" t="s">
        <v>124</v>
      </c>
      <c r="R21" s="46" t="s">
        <v>26</v>
      </c>
      <c r="S21" s="30">
        <v>1</v>
      </c>
      <c r="T21" s="460" t="s">
        <v>170</v>
      </c>
      <c r="U21" s="460"/>
      <c r="V21" s="218">
        <v>1</v>
      </c>
      <c r="W21" s="29" t="s">
        <v>27</v>
      </c>
      <c r="X21" s="275">
        <v>1600000</v>
      </c>
      <c r="Y21" s="324" t="s">
        <v>220</v>
      </c>
      <c r="Z21" s="275">
        <v>1600000</v>
      </c>
      <c r="AA21" s="268">
        <f t="shared" si="0"/>
        <v>0</v>
      </c>
      <c r="AB21" s="460"/>
      <c r="AC21" s="476"/>
    </row>
    <row r="22" spans="1:29" s="7" customFormat="1" ht="19.5" customHeight="1">
      <c r="A22" s="469"/>
      <c r="B22" s="24"/>
      <c r="C22" s="24"/>
      <c r="D22" s="612"/>
      <c r="E22" s="26"/>
      <c r="F22" s="26"/>
      <c r="G22" s="27"/>
      <c r="H22" s="40"/>
      <c r="I22" s="148"/>
      <c r="J22" s="38"/>
      <c r="K22" s="102"/>
      <c r="L22" s="102"/>
      <c r="M22" s="272"/>
      <c r="N22" s="460"/>
      <c r="O22" s="43"/>
      <c r="P22" s="275"/>
      <c r="Q22" s="460"/>
      <c r="R22" s="46"/>
      <c r="S22" s="30"/>
      <c r="T22" s="460"/>
      <c r="U22" s="460"/>
      <c r="V22" s="218"/>
      <c r="W22" s="29"/>
      <c r="X22" s="275"/>
      <c r="Y22" s="324"/>
      <c r="Z22" s="275"/>
      <c r="AA22" s="268"/>
      <c r="AB22" s="460"/>
      <c r="AC22" s="476"/>
    </row>
    <row r="23" spans="1:29" s="7" customFormat="1" ht="19.5" customHeight="1" thickBot="1">
      <c r="A23" s="469"/>
      <c r="B23" s="24"/>
      <c r="C23" s="24"/>
      <c r="D23" s="15" t="s">
        <v>246</v>
      </c>
      <c r="E23" s="16">
        <v>2104120</v>
      </c>
      <c r="F23" s="122">
        <f>ROUND(X23/1000,0)</f>
        <v>2133165</v>
      </c>
      <c r="G23" s="17">
        <f>F23-E23</f>
        <v>29045</v>
      </c>
      <c r="H23" s="69">
        <f>IF(E23=0,0,G23/E23)</f>
        <v>1.3803870501682414E-2</v>
      </c>
      <c r="I23" s="125" t="s">
        <v>666</v>
      </c>
      <c r="J23" s="124"/>
      <c r="K23" s="127"/>
      <c r="L23" s="127"/>
      <c r="M23" s="153"/>
      <c r="N23" s="459"/>
      <c r="O23" s="380"/>
      <c r="P23" s="124"/>
      <c r="Q23" s="459"/>
      <c r="R23" s="354"/>
      <c r="S23" s="123"/>
      <c r="T23" s="459"/>
      <c r="U23" s="459"/>
      <c r="V23" s="126" t="s">
        <v>247</v>
      </c>
      <c r="W23" s="394"/>
      <c r="X23" s="439">
        <v>2133165000</v>
      </c>
      <c r="Y23" s="325" t="s">
        <v>248</v>
      </c>
      <c r="Z23" s="439">
        <v>2104120000</v>
      </c>
      <c r="AA23" s="805">
        <f t="shared" si="0"/>
        <v>29045000</v>
      </c>
      <c r="AB23" s="460"/>
      <c r="AC23" s="476"/>
    </row>
    <row r="24" spans="1:29" s="7" customFormat="1" ht="19.5" customHeight="1">
      <c r="A24" s="469"/>
      <c r="B24" s="24"/>
      <c r="C24" s="24"/>
      <c r="D24" s="24"/>
      <c r="E24" s="26"/>
      <c r="F24" s="26"/>
      <c r="G24" s="27"/>
      <c r="H24" s="40"/>
      <c r="I24" s="149" t="s">
        <v>841</v>
      </c>
      <c r="J24" s="155"/>
      <c r="K24" s="154"/>
      <c r="L24" s="154"/>
      <c r="M24" s="272">
        <v>1350533000</v>
      </c>
      <c r="N24" s="460" t="s">
        <v>248</v>
      </c>
      <c r="O24" s="43" t="s">
        <v>249</v>
      </c>
      <c r="P24" s="413">
        <v>1</v>
      </c>
      <c r="Q24" s="460"/>
      <c r="R24" s="460"/>
      <c r="S24" s="154"/>
      <c r="T24" s="460"/>
      <c r="U24" s="460" t="s">
        <v>250</v>
      </c>
      <c r="V24" s="111" t="s">
        <v>251</v>
      </c>
      <c r="W24" s="95"/>
      <c r="X24" s="467">
        <v>1350533000</v>
      </c>
      <c r="Y24" s="326" t="s">
        <v>25</v>
      </c>
      <c r="Z24" s="467">
        <v>1350533000</v>
      </c>
      <c r="AA24" s="806">
        <f t="shared" si="0"/>
        <v>0</v>
      </c>
      <c r="AB24" s="460"/>
      <c r="AC24" s="476"/>
    </row>
    <row r="25" spans="1:29" s="7" customFormat="1" ht="19.5" customHeight="1">
      <c r="A25" s="469"/>
      <c r="B25" s="24"/>
      <c r="C25" s="24"/>
      <c r="D25" s="24"/>
      <c r="E25" s="26"/>
      <c r="F25" s="26"/>
      <c r="G25" s="27"/>
      <c r="H25" s="40"/>
      <c r="I25" s="151"/>
      <c r="J25" s="155"/>
      <c r="K25" s="154"/>
      <c r="L25" s="154"/>
      <c r="M25" s="272"/>
      <c r="N25" s="460"/>
      <c r="O25" s="43"/>
      <c r="P25" s="413"/>
      <c r="Q25" s="460"/>
      <c r="R25" s="460"/>
      <c r="S25" s="154"/>
      <c r="T25" s="460"/>
      <c r="U25" s="460"/>
      <c r="V25" s="111"/>
      <c r="W25" s="95"/>
      <c r="X25" s="467"/>
      <c r="Y25" s="326"/>
      <c r="Z25" s="467"/>
      <c r="AA25" s="806"/>
      <c r="AB25" s="460"/>
      <c r="AC25" s="476"/>
    </row>
    <row r="26" spans="1:29" s="7" customFormat="1" ht="19.5" customHeight="1">
      <c r="A26" s="469"/>
      <c r="B26" s="24"/>
      <c r="C26" s="24"/>
      <c r="D26" s="24"/>
      <c r="E26" s="26"/>
      <c r="F26" s="26"/>
      <c r="G26" s="27"/>
      <c r="H26" s="40"/>
      <c r="I26" s="149" t="s">
        <v>478</v>
      </c>
      <c r="J26" s="155"/>
      <c r="K26" s="154"/>
      <c r="L26" s="154"/>
      <c r="M26" s="272"/>
      <c r="N26" s="460"/>
      <c r="O26" s="460"/>
      <c r="P26" s="38"/>
      <c r="Q26" s="460"/>
      <c r="R26" s="460"/>
      <c r="S26" s="154"/>
      <c r="T26" s="460"/>
      <c r="U26" s="460"/>
      <c r="V26" s="78" t="s">
        <v>251</v>
      </c>
      <c r="W26" s="458"/>
      <c r="X26" s="78">
        <v>455317000</v>
      </c>
      <c r="Y26" s="323" t="s">
        <v>25</v>
      </c>
      <c r="Z26" s="78">
        <v>428506000</v>
      </c>
      <c r="AA26" s="807">
        <f t="shared" si="0"/>
        <v>26811000</v>
      </c>
      <c r="AB26" s="460"/>
      <c r="AC26" s="476"/>
    </row>
    <row r="27" spans="1:29" s="7" customFormat="1" ht="19.5" customHeight="1">
      <c r="A27" s="469"/>
      <c r="B27" s="24"/>
      <c r="C27" s="24"/>
      <c r="D27" s="24"/>
      <c r="E27" s="26"/>
      <c r="F27" s="26"/>
      <c r="G27" s="27"/>
      <c r="H27" s="40"/>
      <c r="I27" s="148" t="s">
        <v>816</v>
      </c>
      <c r="J27" s="155"/>
      <c r="K27" s="154"/>
      <c r="L27" s="154"/>
      <c r="M27" s="272">
        <v>137550000</v>
      </c>
      <c r="N27" s="460" t="s">
        <v>248</v>
      </c>
      <c r="O27" s="43" t="s">
        <v>249</v>
      </c>
      <c r="P27" s="413">
        <v>1</v>
      </c>
      <c r="Q27" s="460"/>
      <c r="R27" s="460"/>
      <c r="S27" s="154"/>
      <c r="T27" s="460"/>
      <c r="U27" s="460" t="s">
        <v>250</v>
      </c>
      <c r="V27" s="922"/>
      <c r="W27" s="922"/>
      <c r="X27" s="124">
        <v>137550000</v>
      </c>
      <c r="Y27" s="327" t="s">
        <v>248</v>
      </c>
      <c r="Z27" s="124">
        <v>137550000</v>
      </c>
      <c r="AA27" s="808">
        <f t="shared" si="0"/>
        <v>0</v>
      </c>
      <c r="AB27" s="460"/>
      <c r="AC27" s="476"/>
    </row>
    <row r="28" spans="1:29" s="7" customFormat="1" ht="19.5" customHeight="1">
      <c r="A28" s="469"/>
      <c r="B28" s="24"/>
      <c r="C28" s="24"/>
      <c r="D28" s="24"/>
      <c r="E28" s="26"/>
      <c r="F28" s="26"/>
      <c r="G28" s="27"/>
      <c r="H28" s="40"/>
      <c r="I28" s="148" t="s">
        <v>817</v>
      </c>
      <c r="J28" s="155"/>
      <c r="K28" s="154"/>
      <c r="L28" s="154"/>
      <c r="M28" s="272">
        <v>22830000</v>
      </c>
      <c r="N28" s="460" t="s">
        <v>248</v>
      </c>
      <c r="O28" s="43" t="s">
        <v>249</v>
      </c>
      <c r="P28" s="413">
        <v>1</v>
      </c>
      <c r="Q28" s="460"/>
      <c r="R28" s="460"/>
      <c r="S28" s="154"/>
      <c r="T28" s="460"/>
      <c r="U28" s="460" t="s">
        <v>250</v>
      </c>
      <c r="V28" s="919"/>
      <c r="W28" s="919"/>
      <c r="X28" s="38">
        <v>22830000</v>
      </c>
      <c r="Y28" s="324" t="s">
        <v>248</v>
      </c>
      <c r="Z28" s="38">
        <v>22830000</v>
      </c>
      <c r="AA28" s="424">
        <f t="shared" si="0"/>
        <v>0</v>
      </c>
      <c r="AB28" s="460"/>
      <c r="AC28" s="476"/>
    </row>
    <row r="29" spans="1:29" s="7" customFormat="1" ht="19.5" customHeight="1">
      <c r="A29" s="469"/>
      <c r="B29" s="24"/>
      <c r="C29" s="24"/>
      <c r="D29" s="24"/>
      <c r="E29" s="26"/>
      <c r="F29" s="26"/>
      <c r="G29" s="27"/>
      <c r="H29" s="40"/>
      <c r="I29" s="148" t="s">
        <v>818</v>
      </c>
      <c r="J29" s="155"/>
      <c r="K29" s="154"/>
      <c r="L29" s="154"/>
      <c r="M29" s="272">
        <v>294937000</v>
      </c>
      <c r="N29" s="460" t="s">
        <v>248</v>
      </c>
      <c r="O29" s="43" t="s">
        <v>249</v>
      </c>
      <c r="P29" s="413">
        <v>1</v>
      </c>
      <c r="Q29" s="460"/>
      <c r="R29" s="460"/>
      <c r="S29" s="154"/>
      <c r="T29" s="460"/>
      <c r="U29" s="460" t="s">
        <v>250</v>
      </c>
      <c r="V29" s="919"/>
      <c r="W29" s="919"/>
      <c r="X29" s="38">
        <v>294937000</v>
      </c>
      <c r="Y29" s="324" t="s">
        <v>248</v>
      </c>
      <c r="Z29" s="38">
        <v>268126000</v>
      </c>
      <c r="AA29" s="424">
        <f t="shared" si="0"/>
        <v>26811000</v>
      </c>
      <c r="AB29" s="460"/>
      <c r="AC29" s="476"/>
    </row>
    <row r="30" spans="1:29" s="7" customFormat="1" ht="19.5" customHeight="1">
      <c r="A30" s="469"/>
      <c r="B30" s="24"/>
      <c r="C30" s="24"/>
      <c r="D30" s="24"/>
      <c r="E30" s="26"/>
      <c r="F30" s="26"/>
      <c r="G30" s="27"/>
      <c r="H30" s="40"/>
      <c r="I30" s="148" t="s">
        <v>842</v>
      </c>
      <c r="J30" s="155"/>
      <c r="K30" s="154"/>
      <c r="L30" s="154"/>
      <c r="M30" s="272">
        <v>0</v>
      </c>
      <c r="N30" s="460" t="s">
        <v>201</v>
      </c>
      <c r="O30" s="43" t="s">
        <v>202</v>
      </c>
      <c r="P30" s="413">
        <v>1</v>
      </c>
      <c r="Q30" s="460"/>
      <c r="R30" s="460"/>
      <c r="S30" s="154"/>
      <c r="T30" s="460"/>
      <c r="U30" s="460" t="s">
        <v>53</v>
      </c>
      <c r="V30" s="919"/>
      <c r="W30" s="919"/>
      <c r="X30" s="38">
        <v>0</v>
      </c>
      <c r="Y30" s="324" t="s">
        <v>201</v>
      </c>
      <c r="Z30" s="38">
        <v>0</v>
      </c>
      <c r="AA30" s="424">
        <f t="shared" si="0"/>
        <v>0</v>
      </c>
      <c r="AB30" s="460"/>
      <c r="AC30" s="476"/>
    </row>
    <row r="31" spans="1:29" s="7" customFormat="1" ht="19.5" customHeight="1">
      <c r="A31" s="469"/>
      <c r="B31" s="24"/>
      <c r="C31" s="24"/>
      <c r="D31" s="24"/>
      <c r="E31" s="26"/>
      <c r="F31" s="26"/>
      <c r="G31" s="27"/>
      <c r="H31" s="40"/>
      <c r="I31" s="148"/>
      <c r="J31" s="155"/>
      <c r="K31" s="154"/>
      <c r="L31" s="154"/>
      <c r="M31" s="272"/>
      <c r="N31" s="460"/>
      <c r="O31" s="43"/>
      <c r="P31" s="413"/>
      <c r="Q31" s="460"/>
      <c r="R31" s="460"/>
      <c r="S31" s="154"/>
      <c r="T31" s="460"/>
      <c r="U31" s="460"/>
      <c r="V31" s="460"/>
      <c r="W31" s="460"/>
      <c r="X31" s="38"/>
      <c r="Y31" s="324"/>
      <c r="Z31" s="38"/>
      <c r="AA31" s="424"/>
      <c r="AB31" s="460"/>
      <c r="AC31" s="476"/>
    </row>
    <row r="32" spans="1:29" s="7" customFormat="1" ht="19.5" customHeight="1">
      <c r="A32" s="469"/>
      <c r="B32" s="24"/>
      <c r="C32" s="24"/>
      <c r="D32" s="24"/>
      <c r="E32" s="26"/>
      <c r="F32" s="26"/>
      <c r="G32" s="27"/>
      <c r="H32" s="40"/>
      <c r="I32" s="149" t="s">
        <v>843</v>
      </c>
      <c r="J32" s="155"/>
      <c r="K32" s="154"/>
      <c r="L32" s="154"/>
      <c r="M32" s="272"/>
      <c r="N32" s="460"/>
      <c r="O32" s="460"/>
      <c r="P32" s="38"/>
      <c r="Q32" s="460"/>
      <c r="R32" s="460"/>
      <c r="S32" s="154"/>
      <c r="T32" s="460"/>
      <c r="U32" s="460"/>
      <c r="V32" s="111" t="s">
        <v>252</v>
      </c>
      <c r="W32" s="95"/>
      <c r="X32" s="111">
        <v>154047000</v>
      </c>
      <c r="Y32" s="326" t="s">
        <v>25</v>
      </c>
      <c r="Z32" s="111">
        <v>151813000</v>
      </c>
      <c r="AA32" s="809">
        <f t="shared" si="0"/>
        <v>2234000</v>
      </c>
      <c r="AB32" s="460"/>
      <c r="AC32" s="476"/>
    </row>
    <row r="33" spans="1:29" s="7" customFormat="1" ht="19.5" customHeight="1">
      <c r="A33" s="469"/>
      <c r="B33" s="24"/>
      <c r="C33" s="24"/>
      <c r="D33" s="613"/>
      <c r="E33" s="26"/>
      <c r="F33" s="26"/>
      <c r="G33" s="27"/>
      <c r="H33" s="40"/>
      <c r="I33" s="148" t="s">
        <v>702</v>
      </c>
      <c r="J33" s="155"/>
      <c r="K33" s="154"/>
      <c r="L33" s="154"/>
      <c r="M33" s="272">
        <v>1848561360</v>
      </c>
      <c r="N33" s="460" t="s">
        <v>253</v>
      </c>
      <c r="O33" s="460" t="s">
        <v>254</v>
      </c>
      <c r="P33" s="414">
        <v>12</v>
      </c>
      <c r="Q33" s="43" t="s">
        <v>255</v>
      </c>
      <c r="R33" s="43" t="s">
        <v>256</v>
      </c>
      <c r="S33" s="217">
        <v>1</v>
      </c>
      <c r="T33" s="460"/>
      <c r="U33" s="460" t="s">
        <v>257</v>
      </c>
      <c r="V33" s="52"/>
      <c r="W33" s="459"/>
      <c r="X33" s="124">
        <v>154047000</v>
      </c>
      <c r="Y33" s="327" t="s">
        <v>253</v>
      </c>
      <c r="Z33" s="124">
        <v>151813000</v>
      </c>
      <c r="AA33" s="808">
        <f t="shared" si="0"/>
        <v>2234000</v>
      </c>
      <c r="AB33" s="460"/>
      <c r="AC33" s="476"/>
    </row>
    <row r="34" spans="1:29" s="7" customFormat="1" ht="19.5" customHeight="1">
      <c r="A34" s="469"/>
      <c r="B34" s="24"/>
      <c r="C34" s="24"/>
      <c r="D34" s="613"/>
      <c r="E34" s="26"/>
      <c r="F34" s="26"/>
      <c r="G34" s="27"/>
      <c r="H34" s="40"/>
      <c r="I34" s="148"/>
      <c r="J34" s="155"/>
      <c r="K34" s="154"/>
      <c r="L34" s="154"/>
      <c r="M34" s="272"/>
      <c r="N34" s="460"/>
      <c r="O34" s="460"/>
      <c r="P34" s="414"/>
      <c r="Q34" s="43"/>
      <c r="R34" s="43"/>
      <c r="S34" s="217"/>
      <c r="T34" s="460"/>
      <c r="U34" s="460"/>
      <c r="V34" s="154"/>
      <c r="W34" s="460"/>
      <c r="X34" s="38"/>
      <c r="Y34" s="324"/>
      <c r="Z34" s="38"/>
      <c r="AA34" s="424"/>
      <c r="AB34" s="460"/>
      <c r="AC34" s="476"/>
    </row>
    <row r="35" spans="1:29" s="7" customFormat="1" ht="19.5" customHeight="1">
      <c r="A35" s="469"/>
      <c r="B35" s="24"/>
      <c r="C35" s="24"/>
      <c r="D35" s="24"/>
      <c r="E35" s="26"/>
      <c r="F35" s="26"/>
      <c r="G35" s="27"/>
      <c r="H35" s="40"/>
      <c r="I35" s="149" t="s">
        <v>844</v>
      </c>
      <c r="J35" s="155"/>
      <c r="K35" s="154"/>
      <c r="L35" s="154"/>
      <c r="M35" s="272"/>
      <c r="N35" s="460"/>
      <c r="O35" s="460"/>
      <c r="P35" s="38"/>
      <c r="Q35" s="460"/>
      <c r="R35" s="460"/>
      <c r="S35" s="154"/>
      <c r="T35" s="460"/>
      <c r="U35" s="460"/>
      <c r="V35" s="111" t="s">
        <v>252</v>
      </c>
      <c r="W35" s="95"/>
      <c r="X35" s="111">
        <v>173268000</v>
      </c>
      <c r="Y35" s="326" t="s">
        <v>25</v>
      </c>
      <c r="Z35" s="111">
        <v>173268000</v>
      </c>
      <c r="AA35" s="809">
        <f t="shared" si="0"/>
        <v>0</v>
      </c>
      <c r="AB35" s="460"/>
      <c r="AC35" s="476"/>
    </row>
    <row r="36" spans="1:29" s="7" customFormat="1" ht="19.5" customHeight="1">
      <c r="A36" s="469"/>
      <c r="B36" s="24"/>
      <c r="C36" s="24"/>
      <c r="E36" s="26"/>
      <c r="F36" s="26"/>
      <c r="G36" s="27"/>
      <c r="H36" s="40"/>
      <c r="I36" s="148" t="s">
        <v>819</v>
      </c>
      <c r="J36" s="155"/>
      <c r="K36" s="154"/>
      <c r="L36" s="154"/>
      <c r="M36" s="272">
        <v>1547739000</v>
      </c>
      <c r="N36" s="460" t="s">
        <v>253</v>
      </c>
      <c r="O36" s="43" t="s">
        <v>256</v>
      </c>
      <c r="P36" s="415">
        <v>0.09</v>
      </c>
      <c r="Q36" s="460">
        <v>2</v>
      </c>
      <c r="R36" s="43" t="s">
        <v>256</v>
      </c>
      <c r="S36" s="217">
        <v>1</v>
      </c>
      <c r="T36" s="384"/>
      <c r="U36" s="460" t="s">
        <v>257</v>
      </c>
      <c r="V36" s="154"/>
      <c r="W36" s="460"/>
      <c r="X36" s="145">
        <v>69649000</v>
      </c>
      <c r="Y36" s="324" t="s">
        <v>253</v>
      </c>
      <c r="Z36" s="275">
        <v>69649000</v>
      </c>
      <c r="AA36" s="268">
        <f t="shared" si="0"/>
        <v>0</v>
      </c>
      <c r="AB36" s="460"/>
      <c r="AC36" s="476"/>
    </row>
    <row r="37" spans="1:29" s="7" customFormat="1" ht="19.5" customHeight="1">
      <c r="A37" s="469"/>
      <c r="B37" s="24"/>
      <c r="C37" s="24"/>
      <c r="D37" s="24"/>
      <c r="E37" s="26"/>
      <c r="F37" s="26"/>
      <c r="G37" s="27"/>
      <c r="H37" s="40"/>
      <c r="I37" s="148" t="s">
        <v>820</v>
      </c>
      <c r="J37" s="155"/>
      <c r="K37" s="154"/>
      <c r="L37" s="154"/>
      <c r="M37" s="272">
        <v>1758285000</v>
      </c>
      <c r="N37" s="460" t="s">
        <v>253</v>
      </c>
      <c r="O37" s="43" t="s">
        <v>256</v>
      </c>
      <c r="P37" s="416">
        <v>7.0900000000000005E-2</v>
      </c>
      <c r="Q37" s="460">
        <v>2</v>
      </c>
      <c r="R37" s="43" t="s">
        <v>256</v>
      </c>
      <c r="S37" s="217">
        <v>1</v>
      </c>
      <c r="T37" s="384"/>
      <c r="U37" s="460" t="s">
        <v>257</v>
      </c>
      <c r="V37" s="154"/>
      <c r="W37" s="460"/>
      <c r="X37" s="275">
        <v>62332000</v>
      </c>
      <c r="Y37" s="324" t="s">
        <v>253</v>
      </c>
      <c r="Z37" s="275">
        <v>62332000</v>
      </c>
      <c r="AA37" s="268">
        <f t="shared" si="0"/>
        <v>0</v>
      </c>
      <c r="AB37" s="460"/>
      <c r="AC37" s="476"/>
    </row>
    <row r="38" spans="1:29" s="7" customFormat="1" ht="19.5" customHeight="1">
      <c r="A38" s="469"/>
      <c r="B38" s="24"/>
      <c r="C38" s="24"/>
      <c r="D38" s="24"/>
      <c r="E38" s="26"/>
      <c r="F38" s="26"/>
      <c r="G38" s="27"/>
      <c r="H38" s="40"/>
      <c r="I38" s="148" t="s">
        <v>821</v>
      </c>
      <c r="J38" s="155"/>
      <c r="K38" s="154"/>
      <c r="L38" s="154"/>
      <c r="M38" s="272">
        <v>62332000</v>
      </c>
      <c r="N38" s="460" t="s">
        <v>253</v>
      </c>
      <c r="O38" s="43" t="s">
        <v>256</v>
      </c>
      <c r="P38" s="417">
        <v>0.1295</v>
      </c>
      <c r="Q38" s="210"/>
      <c r="R38" s="43"/>
      <c r="S38" s="217">
        <v>1</v>
      </c>
      <c r="T38" s="385"/>
      <c r="U38" s="460" t="s">
        <v>257</v>
      </c>
      <c r="V38" s="154"/>
      <c r="W38" s="460"/>
      <c r="X38" s="275">
        <v>8072000</v>
      </c>
      <c r="Y38" s="324" t="s">
        <v>253</v>
      </c>
      <c r="Z38" s="275">
        <v>8072000</v>
      </c>
      <c r="AA38" s="268">
        <f t="shared" si="0"/>
        <v>0</v>
      </c>
      <c r="AB38" s="460"/>
      <c r="AC38" s="476"/>
    </row>
    <row r="39" spans="1:29" s="7" customFormat="1" ht="19.5" customHeight="1">
      <c r="A39" s="469"/>
      <c r="B39" s="24"/>
      <c r="C39" s="24"/>
      <c r="D39" s="24"/>
      <c r="E39" s="26"/>
      <c r="F39" s="26"/>
      <c r="G39" s="27"/>
      <c r="H39" s="40"/>
      <c r="I39" s="148" t="s">
        <v>822</v>
      </c>
      <c r="J39" s="155"/>
      <c r="K39" s="154"/>
      <c r="L39" s="154"/>
      <c r="M39" s="272">
        <v>1758285000</v>
      </c>
      <c r="N39" s="460" t="s">
        <v>253</v>
      </c>
      <c r="O39" s="43" t="s">
        <v>256</v>
      </c>
      <c r="P39" s="417">
        <v>1.15E-2</v>
      </c>
      <c r="Q39" s="43"/>
      <c r="R39" s="43" t="s">
        <v>256</v>
      </c>
      <c r="S39" s="217">
        <v>1</v>
      </c>
      <c r="T39" s="384"/>
      <c r="U39" s="460" t="s">
        <v>257</v>
      </c>
      <c r="V39" s="154"/>
      <c r="W39" s="460"/>
      <c r="X39" s="275">
        <v>20221000</v>
      </c>
      <c r="Y39" s="324" t="s">
        <v>253</v>
      </c>
      <c r="Z39" s="275">
        <v>20221000</v>
      </c>
      <c r="AA39" s="268">
        <f t="shared" si="0"/>
        <v>0</v>
      </c>
      <c r="AB39" s="460"/>
      <c r="AC39" s="476"/>
    </row>
    <row r="40" spans="1:29" s="7" customFormat="1" ht="19.5" customHeight="1">
      <c r="A40" s="469"/>
      <c r="B40" s="24"/>
      <c r="C40" s="24"/>
      <c r="D40" s="24"/>
      <c r="E40" s="26"/>
      <c r="F40" s="26"/>
      <c r="G40" s="27"/>
      <c r="H40" s="40"/>
      <c r="I40" s="148" t="s">
        <v>823</v>
      </c>
      <c r="J40" s="155"/>
      <c r="K40" s="154"/>
      <c r="L40" s="154"/>
      <c r="M40" s="272">
        <v>1758285000</v>
      </c>
      <c r="N40" s="460" t="s">
        <v>253</v>
      </c>
      <c r="O40" s="43" t="s">
        <v>256</v>
      </c>
      <c r="P40" s="418">
        <v>7.3899999999999999E-3</v>
      </c>
      <c r="Q40" s="43"/>
      <c r="R40" s="43" t="s">
        <v>256</v>
      </c>
      <c r="S40" s="217">
        <v>1</v>
      </c>
      <c r="T40" s="384"/>
      <c r="U40" s="460" t="s">
        <v>257</v>
      </c>
      <c r="V40" s="154"/>
      <c r="W40" s="460"/>
      <c r="X40" s="275">
        <v>12994000</v>
      </c>
      <c r="Y40" s="324" t="s">
        <v>253</v>
      </c>
      <c r="Z40" s="275">
        <v>12994000</v>
      </c>
      <c r="AA40" s="268">
        <f t="shared" si="0"/>
        <v>0</v>
      </c>
      <c r="AB40" s="460"/>
      <c r="AC40" s="476"/>
    </row>
    <row r="41" spans="1:29" s="7" customFormat="1" ht="19.5" customHeight="1">
      <c r="A41" s="469"/>
      <c r="B41" s="24"/>
      <c r="C41" s="24"/>
      <c r="D41" s="24"/>
      <c r="E41" s="26"/>
      <c r="F41" s="26"/>
      <c r="G41" s="27"/>
      <c r="H41" s="40"/>
      <c r="I41" s="310"/>
      <c r="J41" s="178"/>
      <c r="K41" s="154"/>
      <c r="L41" s="154"/>
      <c r="M41" s="272"/>
      <c r="N41" s="460"/>
      <c r="O41" s="43"/>
      <c r="P41" s="418"/>
      <c r="Q41" s="43"/>
      <c r="R41" s="43"/>
      <c r="S41" s="217"/>
      <c r="T41" s="384"/>
      <c r="U41" s="460"/>
      <c r="V41" s="154"/>
      <c r="W41" s="460"/>
      <c r="X41" s="38"/>
      <c r="Y41" s="324"/>
      <c r="Z41" s="38"/>
      <c r="AA41" s="424">
        <f t="shared" si="0"/>
        <v>0</v>
      </c>
      <c r="AB41" s="173"/>
      <c r="AC41" s="476"/>
    </row>
    <row r="42" spans="1:29" s="7" customFormat="1" ht="19.5" customHeight="1">
      <c r="A42" s="469"/>
      <c r="B42" s="24"/>
      <c r="C42" s="24"/>
      <c r="D42" s="15" t="s">
        <v>259</v>
      </c>
      <c r="E42" s="122">
        <v>106230</v>
      </c>
      <c r="F42" s="122">
        <f>ROUND(X42/1000,0)</f>
        <v>106230</v>
      </c>
      <c r="G42" s="141">
        <f>F42-E42</f>
        <v>0</v>
      </c>
      <c r="H42" s="69">
        <f>IF(E42=0,0,G42/E42)</f>
        <v>0</v>
      </c>
      <c r="I42" s="229" t="s">
        <v>260</v>
      </c>
      <c r="J42" s="228"/>
      <c r="K42" s="227"/>
      <c r="L42" s="227"/>
      <c r="M42" s="153"/>
      <c r="N42" s="225"/>
      <c r="O42" s="381"/>
      <c r="P42" s="228"/>
      <c r="Q42" s="225"/>
      <c r="R42" s="355"/>
      <c r="S42" s="226"/>
      <c r="T42" s="225"/>
      <c r="U42" s="225"/>
      <c r="V42" s="224" t="s">
        <v>258</v>
      </c>
      <c r="W42" s="395"/>
      <c r="X42" s="442">
        <v>106230000</v>
      </c>
      <c r="Y42" s="329" t="s">
        <v>253</v>
      </c>
      <c r="Z42" s="442">
        <v>106230000</v>
      </c>
      <c r="AA42" s="810">
        <f t="shared" si="0"/>
        <v>0</v>
      </c>
      <c r="AB42" s="173"/>
      <c r="AC42" s="476"/>
    </row>
    <row r="43" spans="1:29" s="7" customFormat="1" ht="19.5" customHeight="1">
      <c r="A43" s="469"/>
      <c r="B43" s="24"/>
      <c r="C43" s="24"/>
      <c r="D43" s="611"/>
      <c r="E43" s="26"/>
      <c r="F43" s="26"/>
      <c r="G43" s="27"/>
      <c r="H43" s="40"/>
      <c r="I43" s="146" t="s">
        <v>845</v>
      </c>
      <c r="J43" s="145"/>
      <c r="K43" s="222"/>
      <c r="L43" s="222"/>
      <c r="M43" s="272">
        <v>2641000</v>
      </c>
      <c r="N43" s="173" t="s">
        <v>25</v>
      </c>
      <c r="O43" s="276" t="s">
        <v>26</v>
      </c>
      <c r="P43" s="179">
        <v>30</v>
      </c>
      <c r="Q43" s="173" t="s">
        <v>261</v>
      </c>
      <c r="R43" s="276" t="s">
        <v>256</v>
      </c>
      <c r="S43" s="180">
        <v>1</v>
      </c>
      <c r="T43" s="372"/>
      <c r="U43" s="173" t="s">
        <v>257</v>
      </c>
      <c r="V43" s="220"/>
      <c r="W43" s="175"/>
      <c r="X43" s="145">
        <v>79230000</v>
      </c>
      <c r="Y43" s="330" t="s">
        <v>253</v>
      </c>
      <c r="Z43" s="145">
        <v>79230000</v>
      </c>
      <c r="AA43" s="811">
        <f t="shared" si="0"/>
        <v>0</v>
      </c>
      <c r="AB43" s="173"/>
      <c r="AC43" s="476"/>
    </row>
    <row r="44" spans="1:29" s="7" customFormat="1" ht="19.5" customHeight="1">
      <c r="A44" s="469"/>
      <c r="B44" s="24"/>
      <c r="C44" s="24"/>
      <c r="D44" s="611"/>
      <c r="E44" s="26"/>
      <c r="F44" s="26"/>
      <c r="G44" s="27"/>
      <c r="H44" s="40"/>
      <c r="I44" s="146" t="s">
        <v>846</v>
      </c>
      <c r="J44" s="145"/>
      <c r="K44" s="222"/>
      <c r="L44" s="222"/>
      <c r="M44" s="272">
        <v>1500000</v>
      </c>
      <c r="N44" s="173" t="s">
        <v>25</v>
      </c>
      <c r="O44" s="276" t="s">
        <v>26</v>
      </c>
      <c r="P44" s="179">
        <v>18</v>
      </c>
      <c r="Q44" s="173" t="s">
        <v>261</v>
      </c>
      <c r="R44" s="276" t="s">
        <v>256</v>
      </c>
      <c r="S44" s="180">
        <v>1</v>
      </c>
      <c r="T44" s="372"/>
      <c r="U44" s="173" t="s">
        <v>257</v>
      </c>
      <c r="V44" s="220"/>
      <c r="W44" s="175"/>
      <c r="X44" s="145">
        <v>27000000</v>
      </c>
      <c r="Y44" s="330" t="s">
        <v>253</v>
      </c>
      <c r="Z44" s="145">
        <v>27000000</v>
      </c>
      <c r="AA44" s="811">
        <f t="shared" si="0"/>
        <v>0</v>
      </c>
      <c r="AB44" s="235"/>
      <c r="AC44" s="476"/>
    </row>
    <row r="45" spans="1:29" s="7" customFormat="1" ht="19.5" customHeight="1">
      <c r="A45" s="469"/>
      <c r="B45" s="24"/>
      <c r="C45" s="24"/>
      <c r="D45" s="611"/>
      <c r="E45" s="26"/>
      <c r="F45" s="26"/>
      <c r="G45" s="27"/>
      <c r="H45" s="40"/>
      <c r="I45" s="435"/>
      <c r="J45" s="236"/>
      <c r="K45" s="596"/>
      <c r="L45" s="596"/>
      <c r="M45" s="272"/>
      <c r="N45" s="235"/>
      <c r="O45" s="277"/>
      <c r="P45" s="597"/>
      <c r="Q45" s="235"/>
      <c r="R45" s="277"/>
      <c r="S45" s="598"/>
      <c r="T45" s="472"/>
      <c r="U45" s="235"/>
      <c r="V45" s="599"/>
      <c r="W45" s="147"/>
      <c r="X45" s="236"/>
      <c r="Y45" s="328"/>
      <c r="Z45" s="236"/>
      <c r="AA45" s="691">
        <f t="shared" si="0"/>
        <v>0</v>
      </c>
      <c r="AB45" s="173"/>
      <c r="AC45" s="476"/>
    </row>
    <row r="46" spans="1:29" s="7" customFormat="1" ht="19.5" customHeight="1">
      <c r="A46" s="469"/>
      <c r="B46" s="24"/>
      <c r="C46" s="24"/>
      <c r="D46" s="612"/>
      <c r="E46" s="26"/>
      <c r="F46" s="26"/>
      <c r="G46" s="27"/>
      <c r="H46" s="40"/>
      <c r="I46" s="146"/>
      <c r="J46" s="145"/>
      <c r="K46" s="222"/>
      <c r="L46" s="222"/>
      <c r="M46" s="272"/>
      <c r="N46" s="173"/>
      <c r="O46" s="276"/>
      <c r="P46" s="221"/>
      <c r="Q46" s="173"/>
      <c r="R46" s="174"/>
      <c r="S46" s="181"/>
      <c r="T46" s="173"/>
      <c r="U46" s="173"/>
      <c r="V46" s="220"/>
      <c r="W46" s="175"/>
      <c r="X46" s="145"/>
      <c r="Y46" s="330"/>
      <c r="Z46" s="145"/>
      <c r="AA46" s="811">
        <f t="shared" si="0"/>
        <v>0</v>
      </c>
      <c r="AB46" s="173"/>
      <c r="AC46" s="476"/>
    </row>
    <row r="47" spans="1:29" s="7" customFormat="1" ht="19.5" customHeight="1">
      <c r="A47" s="469"/>
      <c r="B47" s="24"/>
      <c r="C47" s="24"/>
      <c r="D47" s="24"/>
      <c r="E47" s="26"/>
      <c r="F47" s="26"/>
      <c r="G47" s="27"/>
      <c r="H47" s="40"/>
      <c r="I47" s="176" t="s">
        <v>262</v>
      </c>
      <c r="J47" s="145"/>
      <c r="K47" s="222"/>
      <c r="L47" s="222"/>
      <c r="M47" s="272"/>
      <c r="N47" s="173"/>
      <c r="O47" s="276"/>
      <c r="P47" s="145"/>
      <c r="Q47" s="173"/>
      <c r="R47" s="174"/>
      <c r="S47" s="181"/>
      <c r="T47" s="173"/>
      <c r="U47" s="173"/>
      <c r="V47" s="223" t="s">
        <v>258</v>
      </c>
      <c r="W47" s="184"/>
      <c r="X47" s="177">
        <v>0</v>
      </c>
      <c r="Y47" s="331" t="s">
        <v>253</v>
      </c>
      <c r="Z47" s="177">
        <v>0</v>
      </c>
      <c r="AA47" s="812">
        <f t="shared" si="0"/>
        <v>0</v>
      </c>
      <c r="AB47" s="173"/>
      <c r="AC47" s="476"/>
    </row>
    <row r="48" spans="1:29" s="7" customFormat="1" ht="19.5" customHeight="1">
      <c r="A48" s="469"/>
      <c r="B48" s="24"/>
      <c r="C48" s="24"/>
      <c r="D48" s="24"/>
      <c r="E48" s="26"/>
      <c r="F48" s="26"/>
      <c r="G48" s="27"/>
      <c r="H48" s="40"/>
      <c r="I48" s="146" t="s">
        <v>847</v>
      </c>
      <c r="J48" s="145"/>
      <c r="K48" s="222"/>
      <c r="L48" s="222"/>
      <c r="M48" s="272">
        <v>0</v>
      </c>
      <c r="N48" s="173" t="s">
        <v>25</v>
      </c>
      <c r="O48" s="276" t="s">
        <v>26</v>
      </c>
      <c r="P48" s="221">
        <v>0.5</v>
      </c>
      <c r="Q48" s="173"/>
      <c r="R48" s="174"/>
      <c r="S48" s="181"/>
      <c r="T48" s="173"/>
      <c r="U48" s="173"/>
      <c r="V48" s="220"/>
      <c r="W48" s="175" t="s">
        <v>27</v>
      </c>
      <c r="X48" s="145">
        <v>0</v>
      </c>
      <c r="Y48" s="330" t="s">
        <v>248</v>
      </c>
      <c r="Z48" s="145">
        <v>0</v>
      </c>
      <c r="AA48" s="811">
        <f t="shared" si="0"/>
        <v>0</v>
      </c>
      <c r="AB48" s="173"/>
      <c r="AC48" s="476"/>
    </row>
    <row r="49" spans="1:29" s="7" customFormat="1" ht="19.5" customHeight="1">
      <c r="A49" s="469"/>
      <c r="B49" s="24"/>
      <c r="C49" s="24"/>
      <c r="D49" s="32"/>
      <c r="E49" s="33"/>
      <c r="F49" s="33"/>
      <c r="G49" s="34"/>
      <c r="H49" s="49"/>
      <c r="I49" s="176"/>
      <c r="J49" s="177"/>
      <c r="K49" s="182"/>
      <c r="L49" s="182"/>
      <c r="M49" s="467"/>
      <c r="N49" s="184"/>
      <c r="O49" s="382"/>
      <c r="P49" s="177"/>
      <c r="Q49" s="184"/>
      <c r="R49" s="356"/>
      <c r="S49" s="183"/>
      <c r="T49" s="184"/>
      <c r="U49" s="184"/>
      <c r="V49" s="185"/>
      <c r="W49" s="396"/>
      <c r="X49" s="177"/>
      <c r="Y49" s="331"/>
      <c r="Z49" s="177"/>
      <c r="AA49" s="812">
        <f t="shared" si="0"/>
        <v>0</v>
      </c>
      <c r="AB49" s="363"/>
      <c r="AC49" s="476"/>
    </row>
    <row r="50" spans="1:29" s="712" customFormat="1" ht="19.5" customHeight="1">
      <c r="A50" s="709"/>
      <c r="B50" s="699"/>
      <c r="C50" s="695" t="s">
        <v>263</v>
      </c>
      <c r="D50" s="795" t="s">
        <v>264</v>
      </c>
      <c r="E50" s="128">
        <f>SUM(E51:E122)</f>
        <v>194248</v>
      </c>
      <c r="F50" s="128">
        <f>SUM(F51:F122)</f>
        <v>197395</v>
      </c>
      <c r="G50" s="129">
        <f>F50-E50</f>
        <v>3147</v>
      </c>
      <c r="H50" s="130">
        <f>IF(E50=0,0,G50/E50)</f>
        <v>1.6200939005807009E-2</v>
      </c>
      <c r="I50" s="131" t="s">
        <v>265</v>
      </c>
      <c r="J50" s="796"/>
      <c r="K50" s="797"/>
      <c r="L50" s="797"/>
      <c r="M50" s="797"/>
      <c r="N50" s="792"/>
      <c r="O50" s="792"/>
      <c r="P50" s="138"/>
      <c r="Q50" s="347"/>
      <c r="R50" s="347"/>
      <c r="S50" s="132"/>
      <c r="T50" s="347"/>
      <c r="U50" s="347"/>
      <c r="V50" s="132" t="s">
        <v>252</v>
      </c>
      <c r="W50" s="347"/>
      <c r="X50" s="138">
        <v>197395000</v>
      </c>
      <c r="Y50" s="321" t="s">
        <v>253</v>
      </c>
      <c r="Z50" s="138">
        <v>194248000</v>
      </c>
      <c r="AA50" s="813">
        <f t="shared" si="0"/>
        <v>3147000</v>
      </c>
      <c r="AB50" s="235"/>
      <c r="AC50" s="798"/>
    </row>
    <row r="51" spans="1:29" s="7" customFormat="1" ht="19.5" customHeight="1">
      <c r="A51" s="469"/>
      <c r="B51" s="24"/>
      <c r="C51" s="24" t="s">
        <v>266</v>
      </c>
      <c r="D51" s="15" t="s">
        <v>267</v>
      </c>
      <c r="E51" s="16">
        <v>0</v>
      </c>
      <c r="F51" s="122">
        <f>ROUND(X51/1000,0)</f>
        <v>0</v>
      </c>
      <c r="G51" s="17">
        <f>F51-E51</f>
        <v>0</v>
      </c>
      <c r="H51" s="69">
        <f>IF(E51=0,0,G51/E51)</f>
        <v>0</v>
      </c>
      <c r="I51" s="77" t="s">
        <v>268</v>
      </c>
      <c r="J51" s="87"/>
      <c r="K51" s="52"/>
      <c r="L51" s="52"/>
      <c r="M51" s="153"/>
      <c r="N51" s="459"/>
      <c r="O51" s="380"/>
      <c r="P51" s="124"/>
      <c r="Q51" s="459"/>
      <c r="R51" s="357"/>
      <c r="S51" s="293"/>
      <c r="T51" s="386"/>
      <c r="U51" s="459"/>
      <c r="V51" s="219" t="s">
        <v>258</v>
      </c>
      <c r="W51" s="458"/>
      <c r="X51" s="436">
        <v>0</v>
      </c>
      <c r="Y51" s="323" t="s">
        <v>253</v>
      </c>
      <c r="Z51" s="436">
        <v>0</v>
      </c>
      <c r="AA51" s="804">
        <f t="shared" si="0"/>
        <v>0</v>
      </c>
      <c r="AB51" s="460"/>
      <c r="AC51" s="476"/>
    </row>
    <row r="52" spans="1:29" s="7" customFormat="1" ht="19.5" customHeight="1">
      <c r="A52" s="469"/>
      <c r="B52" s="24"/>
      <c r="C52" s="24"/>
      <c r="D52" s="24"/>
      <c r="E52" s="26"/>
      <c r="F52" s="26"/>
      <c r="G52" s="27"/>
      <c r="H52" s="40"/>
      <c r="I52" s="148" t="s">
        <v>837</v>
      </c>
      <c r="J52" s="155"/>
      <c r="K52" s="154"/>
      <c r="L52" s="154"/>
      <c r="M52" s="272">
        <v>323664</v>
      </c>
      <c r="N52" s="460" t="s">
        <v>25</v>
      </c>
      <c r="O52" s="43" t="s">
        <v>26</v>
      </c>
      <c r="P52" s="275">
        <v>32</v>
      </c>
      <c r="Q52" s="460" t="s">
        <v>124</v>
      </c>
      <c r="R52" s="312" t="s">
        <v>26</v>
      </c>
      <c r="S52" s="309">
        <v>12</v>
      </c>
      <c r="T52" s="383" t="s">
        <v>29</v>
      </c>
      <c r="U52" s="460" t="s">
        <v>26</v>
      </c>
      <c r="V52" s="290">
        <v>0</v>
      </c>
      <c r="W52" s="460" t="s">
        <v>27</v>
      </c>
      <c r="X52" s="275">
        <v>0</v>
      </c>
      <c r="Y52" s="324" t="s">
        <v>220</v>
      </c>
      <c r="Z52" s="275">
        <v>0</v>
      </c>
      <c r="AA52" s="268">
        <f t="shared" si="0"/>
        <v>0</v>
      </c>
      <c r="AB52" s="460"/>
      <c r="AC52" s="476"/>
    </row>
    <row r="53" spans="1:29" s="7" customFormat="1" ht="19.5" customHeight="1">
      <c r="A53" s="469"/>
      <c r="B53" s="24"/>
      <c r="C53" s="24"/>
      <c r="D53" s="24"/>
      <c r="E53" s="26"/>
      <c r="F53" s="26"/>
      <c r="G53" s="27"/>
      <c r="H53" s="40"/>
      <c r="I53" s="148" t="s">
        <v>838</v>
      </c>
      <c r="J53" s="155"/>
      <c r="K53" s="154"/>
      <c r="L53" s="154"/>
      <c r="M53" s="272">
        <v>40000</v>
      </c>
      <c r="N53" s="460" t="s">
        <v>25</v>
      </c>
      <c r="O53" s="43" t="s">
        <v>26</v>
      </c>
      <c r="P53" s="275">
        <v>32</v>
      </c>
      <c r="Q53" s="460" t="s">
        <v>124</v>
      </c>
      <c r="R53" s="46" t="s">
        <v>26</v>
      </c>
      <c r="S53" s="309">
        <v>1</v>
      </c>
      <c r="T53" s="383" t="s">
        <v>170</v>
      </c>
      <c r="U53" s="460" t="s">
        <v>26</v>
      </c>
      <c r="V53" s="290">
        <v>0</v>
      </c>
      <c r="W53" s="460" t="s">
        <v>27</v>
      </c>
      <c r="X53" s="275">
        <v>0</v>
      </c>
      <c r="Y53" s="324" t="s">
        <v>220</v>
      </c>
      <c r="Z53" s="275">
        <v>0</v>
      </c>
      <c r="AA53" s="268">
        <f t="shared" si="0"/>
        <v>0</v>
      </c>
      <c r="AB53" s="460"/>
      <c r="AC53" s="476"/>
    </row>
    <row r="54" spans="1:29" s="7" customFormat="1" ht="19.5" customHeight="1">
      <c r="A54" s="469"/>
      <c r="B54" s="24"/>
      <c r="C54" s="24"/>
      <c r="D54" s="24"/>
      <c r="E54" s="26"/>
      <c r="F54" s="26"/>
      <c r="G54" s="27"/>
      <c r="H54" s="40"/>
      <c r="I54" s="148" t="s">
        <v>839</v>
      </c>
      <c r="J54" s="38"/>
      <c r="K54" s="102"/>
      <c r="L54" s="102"/>
      <c r="M54" s="272">
        <v>50000</v>
      </c>
      <c r="N54" s="460" t="s">
        <v>25</v>
      </c>
      <c r="O54" s="43" t="s">
        <v>26</v>
      </c>
      <c r="P54" s="275">
        <v>32</v>
      </c>
      <c r="Q54" s="460" t="s">
        <v>124</v>
      </c>
      <c r="R54" s="46" t="s">
        <v>26</v>
      </c>
      <c r="S54" s="30">
        <v>1</v>
      </c>
      <c r="T54" s="460" t="s">
        <v>170</v>
      </c>
      <c r="U54" s="460" t="s">
        <v>26</v>
      </c>
      <c r="V54" s="290">
        <v>0</v>
      </c>
      <c r="W54" s="29" t="s">
        <v>27</v>
      </c>
      <c r="X54" s="275">
        <v>0</v>
      </c>
      <c r="Y54" s="324" t="s">
        <v>55</v>
      </c>
      <c r="Z54" s="275">
        <v>0</v>
      </c>
      <c r="AA54" s="268">
        <f t="shared" si="0"/>
        <v>0</v>
      </c>
      <c r="AB54" s="460"/>
      <c r="AC54" s="476"/>
    </row>
    <row r="55" spans="1:29" s="7" customFormat="1" ht="19.5" customHeight="1">
      <c r="A55" s="469"/>
      <c r="B55" s="24"/>
      <c r="C55" s="24"/>
      <c r="D55" s="24"/>
      <c r="E55" s="26"/>
      <c r="F55" s="26"/>
      <c r="G55" s="27"/>
      <c r="H55" s="40"/>
      <c r="I55" s="148" t="s">
        <v>840</v>
      </c>
      <c r="J55" s="38"/>
      <c r="K55" s="102"/>
      <c r="L55" s="102"/>
      <c r="M55" s="272">
        <v>50000</v>
      </c>
      <c r="N55" s="460" t="s">
        <v>25</v>
      </c>
      <c r="O55" s="43" t="s">
        <v>26</v>
      </c>
      <c r="P55" s="275">
        <v>32</v>
      </c>
      <c r="Q55" s="460" t="s">
        <v>124</v>
      </c>
      <c r="R55" s="46" t="s">
        <v>26</v>
      </c>
      <c r="S55" s="30">
        <v>1</v>
      </c>
      <c r="T55" s="460" t="s">
        <v>170</v>
      </c>
      <c r="U55" s="460" t="s">
        <v>26</v>
      </c>
      <c r="V55" s="290">
        <v>0</v>
      </c>
      <c r="W55" s="29" t="s">
        <v>27</v>
      </c>
      <c r="X55" s="275">
        <v>0</v>
      </c>
      <c r="Y55" s="324" t="s">
        <v>220</v>
      </c>
      <c r="Z55" s="275">
        <v>0</v>
      </c>
      <c r="AA55" s="268">
        <f t="shared" si="0"/>
        <v>0</v>
      </c>
      <c r="AB55" s="460"/>
      <c r="AC55" s="476"/>
    </row>
    <row r="56" spans="1:29" s="7" customFormat="1" ht="19.5" customHeight="1">
      <c r="A56" s="469"/>
      <c r="B56" s="24"/>
      <c r="C56" s="24"/>
      <c r="D56" s="24"/>
      <c r="E56" s="26"/>
      <c r="F56" s="26"/>
      <c r="G56" s="27"/>
      <c r="H56" s="40"/>
      <c r="I56" s="148"/>
      <c r="J56" s="38"/>
      <c r="K56" s="102"/>
      <c r="L56" s="102"/>
      <c r="M56" s="272"/>
      <c r="N56" s="460"/>
      <c r="O56" s="43"/>
      <c r="P56" s="275"/>
      <c r="Q56" s="460"/>
      <c r="R56" s="46"/>
      <c r="S56" s="30"/>
      <c r="T56" s="460"/>
      <c r="U56" s="460"/>
      <c r="V56" s="290"/>
      <c r="W56" s="29"/>
      <c r="X56" s="275"/>
      <c r="Y56" s="324"/>
      <c r="Z56" s="275"/>
      <c r="AA56" s="268"/>
      <c r="AB56" s="460"/>
      <c r="AC56" s="476"/>
    </row>
    <row r="57" spans="1:29" s="7" customFormat="1" ht="19.5" customHeight="1" thickBot="1">
      <c r="A57" s="469"/>
      <c r="B57" s="24"/>
      <c r="C57" s="24"/>
      <c r="D57" s="15" t="s">
        <v>269</v>
      </c>
      <c r="E57" s="16">
        <v>0</v>
      </c>
      <c r="F57" s="122">
        <f>ROUND(X57/1000,0)</f>
        <v>0</v>
      </c>
      <c r="G57" s="17">
        <f>F57-E57</f>
        <v>0</v>
      </c>
      <c r="H57" s="69">
        <f>IF(E57=0,0,G57/E57)</f>
        <v>0</v>
      </c>
      <c r="I57" s="125" t="s">
        <v>969</v>
      </c>
      <c r="J57" s="124"/>
      <c r="K57" s="127"/>
      <c r="L57" s="127"/>
      <c r="M57" s="153"/>
      <c r="N57" s="459"/>
      <c r="O57" s="380"/>
      <c r="P57" s="124"/>
      <c r="Q57" s="459"/>
      <c r="R57" s="354"/>
      <c r="S57" s="123"/>
      <c r="T57" s="459"/>
      <c r="U57" s="459"/>
      <c r="V57" s="126" t="s">
        <v>258</v>
      </c>
      <c r="W57" s="394"/>
      <c r="X57" s="439">
        <v>0</v>
      </c>
      <c r="Y57" s="325" t="s">
        <v>253</v>
      </c>
      <c r="Z57" s="439">
        <v>0</v>
      </c>
      <c r="AA57" s="805">
        <f t="shared" si="0"/>
        <v>0</v>
      </c>
      <c r="AB57" s="460"/>
      <c r="AC57" s="476"/>
    </row>
    <row r="58" spans="1:29" s="7" customFormat="1" ht="19.5" customHeight="1">
      <c r="A58" s="469"/>
      <c r="B58" s="24"/>
      <c r="C58" s="24"/>
      <c r="D58" s="24"/>
      <c r="E58" s="26"/>
      <c r="F58" s="26"/>
      <c r="G58" s="27"/>
      <c r="H58" s="40"/>
      <c r="I58" s="149" t="s">
        <v>841</v>
      </c>
      <c r="J58" s="155"/>
      <c r="K58" s="154"/>
      <c r="L58" s="154"/>
      <c r="M58" s="272">
        <v>1350533000</v>
      </c>
      <c r="N58" s="460" t="s">
        <v>253</v>
      </c>
      <c r="O58" s="43" t="s">
        <v>256</v>
      </c>
      <c r="P58" s="413">
        <v>0</v>
      </c>
      <c r="Q58" s="460"/>
      <c r="R58" s="460"/>
      <c r="S58" s="154"/>
      <c r="T58" s="460"/>
      <c r="U58" s="460" t="s">
        <v>257</v>
      </c>
      <c r="V58" s="111" t="s">
        <v>252</v>
      </c>
      <c r="W58" s="95"/>
      <c r="X58" s="111">
        <v>0</v>
      </c>
      <c r="Y58" s="326" t="s">
        <v>25</v>
      </c>
      <c r="Z58" s="111">
        <v>0</v>
      </c>
      <c r="AA58" s="809">
        <f t="shared" si="0"/>
        <v>0</v>
      </c>
      <c r="AB58" s="460"/>
      <c r="AC58" s="476"/>
    </row>
    <row r="59" spans="1:29" s="7" customFormat="1" ht="19.5" customHeight="1">
      <c r="A59" s="469"/>
      <c r="B59" s="24"/>
      <c r="C59" s="24"/>
      <c r="D59" s="24"/>
      <c r="E59" s="26"/>
      <c r="F59" s="26"/>
      <c r="G59" s="27"/>
      <c r="H59" s="40"/>
      <c r="I59" s="151"/>
      <c r="J59" s="155"/>
      <c r="K59" s="154"/>
      <c r="L59" s="154"/>
      <c r="M59" s="272"/>
      <c r="N59" s="460"/>
      <c r="O59" s="43"/>
      <c r="P59" s="413"/>
      <c r="Q59" s="460"/>
      <c r="R59" s="460"/>
      <c r="S59" s="154"/>
      <c r="T59" s="460"/>
      <c r="U59" s="460"/>
      <c r="V59" s="111"/>
      <c r="W59" s="95"/>
      <c r="X59" s="111"/>
      <c r="Y59" s="326"/>
      <c r="Z59" s="111"/>
      <c r="AA59" s="809"/>
      <c r="AB59" s="460"/>
      <c r="AC59" s="476"/>
    </row>
    <row r="60" spans="1:29" s="7" customFormat="1" ht="19.5" customHeight="1">
      <c r="A60" s="469"/>
      <c r="B60" s="24"/>
      <c r="C60" s="24"/>
      <c r="D60" s="24"/>
      <c r="E60" s="26"/>
      <c r="F60" s="26"/>
      <c r="G60" s="27"/>
      <c r="H60" s="40"/>
      <c r="I60" s="149" t="s">
        <v>478</v>
      </c>
      <c r="J60" s="155"/>
      <c r="K60" s="154"/>
      <c r="L60" s="154"/>
      <c r="M60" s="272"/>
      <c r="N60" s="460"/>
      <c r="O60" s="460"/>
      <c r="P60" s="38"/>
      <c r="Q60" s="460"/>
      <c r="R60" s="460"/>
      <c r="S60" s="154"/>
      <c r="T60" s="460"/>
      <c r="U60" s="460"/>
      <c r="V60" s="78" t="s">
        <v>252</v>
      </c>
      <c r="W60" s="458"/>
      <c r="X60" s="78">
        <v>0</v>
      </c>
      <c r="Y60" s="323" t="s">
        <v>25</v>
      </c>
      <c r="Z60" s="78">
        <v>0</v>
      </c>
      <c r="AA60" s="807">
        <f t="shared" si="0"/>
        <v>0</v>
      </c>
      <c r="AB60" s="460"/>
      <c r="AC60" s="476"/>
    </row>
    <row r="61" spans="1:29" s="7" customFormat="1" ht="19.5" customHeight="1">
      <c r="A61" s="469"/>
      <c r="B61" s="24"/>
      <c r="C61" s="24"/>
      <c r="D61" s="24"/>
      <c r="E61" s="26"/>
      <c r="F61" s="26"/>
      <c r="G61" s="27"/>
      <c r="H61" s="40"/>
      <c r="I61" s="148" t="s">
        <v>816</v>
      </c>
      <c r="J61" s="155"/>
      <c r="K61" s="154"/>
      <c r="L61" s="154"/>
      <c r="M61" s="272">
        <v>137550000</v>
      </c>
      <c r="N61" s="460" t="s">
        <v>253</v>
      </c>
      <c r="O61" s="43" t="s">
        <v>256</v>
      </c>
      <c r="P61" s="413">
        <v>0</v>
      </c>
      <c r="Q61" s="460"/>
      <c r="R61" s="460"/>
      <c r="S61" s="154"/>
      <c r="T61" s="460"/>
      <c r="U61" s="460" t="s">
        <v>257</v>
      </c>
      <c r="V61" s="922"/>
      <c r="W61" s="922"/>
      <c r="X61" s="124">
        <v>0</v>
      </c>
      <c r="Y61" s="327" t="s">
        <v>253</v>
      </c>
      <c r="Z61" s="124">
        <v>0</v>
      </c>
      <c r="AA61" s="808">
        <f t="shared" si="0"/>
        <v>0</v>
      </c>
      <c r="AB61" s="460"/>
      <c r="AC61" s="476"/>
    </row>
    <row r="62" spans="1:29" s="7" customFormat="1" ht="19.5" customHeight="1">
      <c r="A62" s="469"/>
      <c r="B62" s="24"/>
      <c r="C62" s="24"/>
      <c r="D62" s="24"/>
      <c r="E62" s="26"/>
      <c r="F62" s="26"/>
      <c r="G62" s="27"/>
      <c r="H62" s="40"/>
      <c r="I62" s="148" t="s">
        <v>817</v>
      </c>
      <c r="J62" s="155"/>
      <c r="K62" s="154"/>
      <c r="L62" s="154"/>
      <c r="M62" s="272">
        <v>22830000</v>
      </c>
      <c r="N62" s="460" t="s">
        <v>253</v>
      </c>
      <c r="O62" s="43" t="s">
        <v>256</v>
      </c>
      <c r="P62" s="413">
        <v>0</v>
      </c>
      <c r="Q62" s="460"/>
      <c r="R62" s="460"/>
      <c r="S62" s="154"/>
      <c r="T62" s="460"/>
      <c r="U62" s="460" t="s">
        <v>257</v>
      </c>
      <c r="V62" s="919"/>
      <c r="W62" s="919"/>
      <c r="X62" s="38">
        <v>0</v>
      </c>
      <c r="Y62" s="324" t="s">
        <v>253</v>
      </c>
      <c r="Z62" s="38">
        <v>0</v>
      </c>
      <c r="AA62" s="424">
        <f t="shared" si="0"/>
        <v>0</v>
      </c>
      <c r="AB62" s="460"/>
      <c r="AC62" s="476"/>
    </row>
    <row r="63" spans="1:29" s="7" customFormat="1" ht="19.5" customHeight="1">
      <c r="A63" s="469"/>
      <c r="B63" s="24"/>
      <c r="C63" s="24"/>
      <c r="D63" s="24"/>
      <c r="E63" s="26"/>
      <c r="F63" s="26"/>
      <c r="G63" s="27"/>
      <c r="H63" s="40"/>
      <c r="I63" s="148" t="s">
        <v>818</v>
      </c>
      <c r="J63" s="155"/>
      <c r="K63" s="154"/>
      <c r="L63" s="154"/>
      <c r="M63" s="272">
        <v>294937000</v>
      </c>
      <c r="N63" s="460" t="s">
        <v>253</v>
      </c>
      <c r="O63" s="43" t="s">
        <v>256</v>
      </c>
      <c r="P63" s="413">
        <v>0</v>
      </c>
      <c r="Q63" s="460"/>
      <c r="R63" s="460"/>
      <c r="S63" s="154"/>
      <c r="T63" s="460"/>
      <c r="U63" s="460" t="s">
        <v>257</v>
      </c>
      <c r="V63" s="919"/>
      <c r="W63" s="919"/>
      <c r="X63" s="38">
        <v>0</v>
      </c>
      <c r="Y63" s="324" t="s">
        <v>253</v>
      </c>
      <c r="Z63" s="38">
        <v>0</v>
      </c>
      <c r="AA63" s="424">
        <f t="shared" si="0"/>
        <v>0</v>
      </c>
      <c r="AB63" s="460"/>
      <c r="AC63" s="476"/>
    </row>
    <row r="64" spans="1:29" s="7" customFormat="1" ht="19.5" customHeight="1">
      <c r="A64" s="469"/>
      <c r="B64" s="24"/>
      <c r="C64" s="24"/>
      <c r="D64" s="24"/>
      <c r="E64" s="26"/>
      <c r="F64" s="26"/>
      <c r="G64" s="27"/>
      <c r="H64" s="40"/>
      <c r="I64" s="148" t="s">
        <v>842</v>
      </c>
      <c r="J64" s="155"/>
      <c r="K64" s="154"/>
      <c r="L64" s="154"/>
      <c r="M64" s="272">
        <v>0</v>
      </c>
      <c r="N64" s="460" t="s">
        <v>201</v>
      </c>
      <c r="O64" s="43" t="s">
        <v>202</v>
      </c>
      <c r="P64" s="413">
        <v>0</v>
      </c>
      <c r="Q64" s="460"/>
      <c r="R64" s="460"/>
      <c r="S64" s="154"/>
      <c r="T64" s="460"/>
      <c r="U64" s="460" t="s">
        <v>53</v>
      </c>
      <c r="V64" s="919"/>
      <c r="W64" s="919"/>
      <c r="X64" s="38">
        <v>0</v>
      </c>
      <c r="Y64" s="324" t="s">
        <v>253</v>
      </c>
      <c r="Z64" s="38">
        <v>0</v>
      </c>
      <c r="AA64" s="424">
        <f t="shared" si="0"/>
        <v>0</v>
      </c>
      <c r="AB64" s="460"/>
      <c r="AC64" s="476"/>
    </row>
    <row r="65" spans="1:29" s="7" customFormat="1" ht="19.5" customHeight="1">
      <c r="A65" s="469"/>
      <c r="B65" s="24"/>
      <c r="C65" s="24"/>
      <c r="D65" s="24"/>
      <c r="E65" s="26"/>
      <c r="F65" s="26"/>
      <c r="G65" s="27"/>
      <c r="H65" s="40"/>
      <c r="I65" s="148"/>
      <c r="J65" s="155"/>
      <c r="K65" s="154"/>
      <c r="L65" s="154"/>
      <c r="M65" s="272"/>
      <c r="N65" s="460"/>
      <c r="O65" s="43"/>
      <c r="P65" s="413"/>
      <c r="Q65" s="460"/>
      <c r="R65" s="460"/>
      <c r="S65" s="154"/>
      <c r="T65" s="460"/>
      <c r="U65" s="460"/>
      <c r="V65" s="460"/>
      <c r="W65" s="460"/>
      <c r="X65" s="38"/>
      <c r="Y65" s="324"/>
      <c r="Z65" s="38"/>
      <c r="AA65" s="424"/>
      <c r="AB65" s="460"/>
      <c r="AC65" s="476"/>
    </row>
    <row r="66" spans="1:29" s="7" customFormat="1" ht="19.5" customHeight="1">
      <c r="A66" s="469"/>
      <c r="B66" s="24"/>
      <c r="C66" s="24"/>
      <c r="D66" s="24"/>
      <c r="E66" s="26"/>
      <c r="F66" s="26"/>
      <c r="G66" s="27"/>
      <c r="H66" s="40"/>
      <c r="I66" s="149" t="s">
        <v>843</v>
      </c>
      <c r="J66" s="155"/>
      <c r="K66" s="154"/>
      <c r="L66" s="154"/>
      <c r="M66" s="272"/>
      <c r="N66" s="460"/>
      <c r="O66" s="460"/>
      <c r="P66" s="38"/>
      <c r="Q66" s="460"/>
      <c r="R66" s="460"/>
      <c r="S66" s="154"/>
      <c r="T66" s="460"/>
      <c r="U66" s="460"/>
      <c r="V66" s="111" t="s">
        <v>252</v>
      </c>
      <c r="W66" s="95"/>
      <c r="X66" s="111">
        <v>0</v>
      </c>
      <c r="Y66" s="326" t="s">
        <v>25</v>
      </c>
      <c r="Z66" s="111">
        <v>0</v>
      </c>
      <c r="AA66" s="809">
        <f t="shared" si="0"/>
        <v>0</v>
      </c>
      <c r="AB66" s="460"/>
      <c r="AC66" s="476"/>
    </row>
    <row r="67" spans="1:29" s="7" customFormat="1" ht="19.5" customHeight="1">
      <c r="A67" s="469"/>
      <c r="B67" s="24"/>
      <c r="C67" s="24"/>
      <c r="D67" s="24"/>
      <c r="E67" s="26"/>
      <c r="F67" s="26"/>
      <c r="G67" s="27"/>
      <c r="H67" s="40"/>
      <c r="I67" s="148" t="s">
        <v>702</v>
      </c>
      <c r="J67" s="155"/>
      <c r="K67" s="154"/>
      <c r="L67" s="154"/>
      <c r="M67" s="272">
        <v>1848561360</v>
      </c>
      <c r="N67" s="460" t="s">
        <v>253</v>
      </c>
      <c r="O67" s="460" t="s">
        <v>254</v>
      </c>
      <c r="P67" s="414">
        <v>12</v>
      </c>
      <c r="Q67" s="43" t="s">
        <v>255</v>
      </c>
      <c r="R67" s="43" t="s">
        <v>256</v>
      </c>
      <c r="S67" s="217">
        <v>0</v>
      </c>
      <c r="T67" s="460"/>
      <c r="U67" s="460" t="s">
        <v>257</v>
      </c>
      <c r="V67" s="52"/>
      <c r="W67" s="459"/>
      <c r="X67" s="124">
        <v>0</v>
      </c>
      <c r="Y67" s="327" t="s">
        <v>253</v>
      </c>
      <c r="Z67" s="124">
        <v>0</v>
      </c>
      <c r="AA67" s="808">
        <f t="shared" si="0"/>
        <v>0</v>
      </c>
      <c r="AB67" s="460"/>
      <c r="AC67" s="476"/>
    </row>
    <row r="68" spans="1:29" s="7" customFormat="1" ht="19.5" customHeight="1">
      <c r="A68" s="469"/>
      <c r="B68" s="24"/>
      <c r="C68" s="24"/>
      <c r="D68" s="24"/>
      <c r="E68" s="26"/>
      <c r="F68" s="26"/>
      <c r="G68" s="27"/>
      <c r="H68" s="40"/>
      <c r="I68" s="148"/>
      <c r="J68" s="155"/>
      <c r="K68" s="154"/>
      <c r="L68" s="154"/>
      <c r="M68" s="272"/>
      <c r="N68" s="460"/>
      <c r="O68" s="460"/>
      <c r="P68" s="414"/>
      <c r="Q68" s="43"/>
      <c r="R68" s="43"/>
      <c r="S68" s="217"/>
      <c r="T68" s="460"/>
      <c r="U68" s="460"/>
      <c r="V68" s="154"/>
      <c r="W68" s="460"/>
      <c r="X68" s="38"/>
      <c r="Y68" s="324"/>
      <c r="Z68" s="38"/>
      <c r="AA68" s="424"/>
      <c r="AB68" s="460"/>
      <c r="AC68" s="476"/>
    </row>
    <row r="69" spans="1:29" s="7" customFormat="1" ht="19.5" customHeight="1">
      <c r="A69" s="469"/>
      <c r="B69" s="24"/>
      <c r="C69" s="24"/>
      <c r="D69" s="24"/>
      <c r="E69" s="26"/>
      <c r="F69" s="26"/>
      <c r="G69" s="27"/>
      <c r="H69" s="40"/>
      <c r="I69" s="149" t="s">
        <v>844</v>
      </c>
      <c r="J69" s="155"/>
      <c r="K69" s="154"/>
      <c r="L69" s="154"/>
      <c r="M69" s="272"/>
      <c r="N69" s="460"/>
      <c r="O69" s="460"/>
      <c r="P69" s="38"/>
      <c r="Q69" s="460"/>
      <c r="R69" s="460"/>
      <c r="S69" s="154"/>
      <c r="T69" s="460"/>
      <c r="U69" s="460"/>
      <c r="V69" s="111" t="s">
        <v>252</v>
      </c>
      <c r="W69" s="95"/>
      <c r="X69" s="111">
        <v>0</v>
      </c>
      <c r="Y69" s="326" t="s">
        <v>25</v>
      </c>
      <c r="Z69" s="111">
        <v>0</v>
      </c>
      <c r="AA69" s="809">
        <f t="shared" si="0"/>
        <v>0</v>
      </c>
      <c r="AB69" s="460"/>
      <c r="AC69" s="476"/>
    </row>
    <row r="70" spans="1:29" s="7" customFormat="1" ht="19.5" customHeight="1">
      <c r="A70" s="469"/>
      <c r="B70" s="24"/>
      <c r="C70" s="24"/>
      <c r="D70" s="24"/>
      <c r="E70" s="26"/>
      <c r="F70" s="26"/>
      <c r="G70" s="27"/>
      <c r="H70" s="40"/>
      <c r="I70" s="148" t="s">
        <v>819</v>
      </c>
      <c r="J70" s="155"/>
      <c r="K70" s="154"/>
      <c r="L70" s="154"/>
      <c r="M70" s="272">
        <v>1547739000</v>
      </c>
      <c r="N70" s="460" t="s">
        <v>253</v>
      </c>
      <c r="O70" s="43" t="s">
        <v>256</v>
      </c>
      <c r="P70" s="415">
        <v>0.09</v>
      </c>
      <c r="Q70" s="460">
        <v>2</v>
      </c>
      <c r="R70" s="43" t="s">
        <v>256</v>
      </c>
      <c r="S70" s="217">
        <v>0</v>
      </c>
      <c r="T70" s="384"/>
      <c r="U70" s="460" t="s">
        <v>257</v>
      </c>
      <c r="V70" s="154"/>
      <c r="W70" s="460"/>
      <c r="X70" s="38">
        <v>0</v>
      </c>
      <c r="Y70" s="324" t="s">
        <v>253</v>
      </c>
      <c r="Z70" s="38">
        <v>0</v>
      </c>
      <c r="AA70" s="424">
        <f t="shared" si="0"/>
        <v>0</v>
      </c>
      <c r="AB70" s="460"/>
      <c r="AC70" s="476"/>
    </row>
    <row r="71" spans="1:29" s="7" customFormat="1" ht="19.5" customHeight="1">
      <c r="A71" s="469"/>
      <c r="B71" s="24"/>
      <c r="C71" s="24"/>
      <c r="D71" s="24"/>
      <c r="E71" s="26"/>
      <c r="F71" s="26"/>
      <c r="G71" s="27"/>
      <c r="H71" s="40"/>
      <c r="I71" s="148" t="s">
        <v>820</v>
      </c>
      <c r="J71" s="155"/>
      <c r="K71" s="154"/>
      <c r="L71" s="154"/>
      <c r="M71" s="272">
        <v>1758285000</v>
      </c>
      <c r="N71" s="460" t="s">
        <v>253</v>
      </c>
      <c r="O71" s="43" t="s">
        <v>256</v>
      </c>
      <c r="P71" s="416">
        <v>7.0900000000000005E-2</v>
      </c>
      <c r="Q71" s="460">
        <v>2</v>
      </c>
      <c r="R71" s="43" t="s">
        <v>256</v>
      </c>
      <c r="S71" s="217">
        <v>0</v>
      </c>
      <c r="T71" s="384"/>
      <c r="U71" s="460" t="s">
        <v>257</v>
      </c>
      <c r="V71" s="154"/>
      <c r="W71" s="460"/>
      <c r="X71" s="38">
        <v>0</v>
      </c>
      <c r="Y71" s="324" t="s">
        <v>253</v>
      </c>
      <c r="Z71" s="38">
        <v>0</v>
      </c>
      <c r="AA71" s="424">
        <f t="shared" si="0"/>
        <v>0</v>
      </c>
      <c r="AB71" s="460"/>
      <c r="AC71" s="476"/>
    </row>
    <row r="72" spans="1:29" s="7" customFormat="1" ht="19.5" customHeight="1">
      <c r="A72" s="469"/>
      <c r="B72" s="24"/>
      <c r="C72" s="24"/>
      <c r="D72" s="24"/>
      <c r="E72" s="26"/>
      <c r="F72" s="26"/>
      <c r="G72" s="27"/>
      <c r="H72" s="40"/>
      <c r="I72" s="148" t="s">
        <v>821</v>
      </c>
      <c r="J72" s="155"/>
      <c r="K72" s="154"/>
      <c r="L72" s="154"/>
      <c r="M72" s="272">
        <v>0</v>
      </c>
      <c r="N72" s="460" t="s">
        <v>253</v>
      </c>
      <c r="O72" s="43" t="s">
        <v>256</v>
      </c>
      <c r="P72" s="417">
        <v>0.1295</v>
      </c>
      <c r="Q72" s="210"/>
      <c r="R72" s="43"/>
      <c r="S72" s="45"/>
      <c r="T72" s="385"/>
      <c r="U72" s="460" t="s">
        <v>257</v>
      </c>
      <c r="V72" s="154"/>
      <c r="W72" s="460"/>
      <c r="X72" s="38">
        <v>0</v>
      </c>
      <c r="Y72" s="324" t="s">
        <v>253</v>
      </c>
      <c r="Z72" s="38">
        <v>0</v>
      </c>
      <c r="AA72" s="424">
        <f t="shared" si="0"/>
        <v>0</v>
      </c>
      <c r="AB72" s="460"/>
      <c r="AC72" s="476"/>
    </row>
    <row r="73" spans="1:29" s="7" customFormat="1" ht="19.5" customHeight="1">
      <c r="A73" s="469"/>
      <c r="B73" s="24"/>
      <c r="C73" s="24"/>
      <c r="D73" s="24"/>
      <c r="E73" s="26"/>
      <c r="F73" s="26"/>
      <c r="G73" s="27"/>
      <c r="H73" s="40"/>
      <c r="I73" s="148" t="s">
        <v>822</v>
      </c>
      <c r="J73" s="155"/>
      <c r="K73" s="154"/>
      <c r="L73" s="154"/>
      <c r="M73" s="272">
        <v>1758285000</v>
      </c>
      <c r="N73" s="460" t="s">
        <v>253</v>
      </c>
      <c r="O73" s="43" t="s">
        <v>256</v>
      </c>
      <c r="P73" s="417">
        <v>1.15E-2</v>
      </c>
      <c r="Q73" s="43"/>
      <c r="R73" s="43" t="s">
        <v>256</v>
      </c>
      <c r="S73" s="217">
        <v>0</v>
      </c>
      <c r="T73" s="384"/>
      <c r="U73" s="460" t="s">
        <v>257</v>
      </c>
      <c r="V73" s="154"/>
      <c r="W73" s="460"/>
      <c r="X73" s="38">
        <v>0</v>
      </c>
      <c r="Y73" s="324" t="s">
        <v>253</v>
      </c>
      <c r="Z73" s="38">
        <v>0</v>
      </c>
      <c r="AA73" s="424">
        <f t="shared" si="0"/>
        <v>0</v>
      </c>
      <c r="AB73" s="460"/>
      <c r="AC73" s="476"/>
    </row>
    <row r="74" spans="1:29" s="7" customFormat="1" ht="19.5" customHeight="1">
      <c r="A74" s="469"/>
      <c r="B74" s="24"/>
      <c r="C74" s="24"/>
      <c r="D74" s="24"/>
      <c r="E74" s="26"/>
      <c r="F74" s="26"/>
      <c r="G74" s="27"/>
      <c r="H74" s="40"/>
      <c r="I74" s="148" t="s">
        <v>823</v>
      </c>
      <c r="J74" s="155"/>
      <c r="K74" s="154"/>
      <c r="L74" s="154"/>
      <c r="M74" s="272">
        <v>1758285000</v>
      </c>
      <c r="N74" s="460" t="s">
        <v>253</v>
      </c>
      <c r="O74" s="43" t="s">
        <v>256</v>
      </c>
      <c r="P74" s="418">
        <v>7.3899999999999999E-3</v>
      </c>
      <c r="Q74" s="43"/>
      <c r="R74" s="43" t="s">
        <v>256</v>
      </c>
      <c r="S74" s="217">
        <v>0</v>
      </c>
      <c r="T74" s="384"/>
      <c r="U74" s="460" t="s">
        <v>257</v>
      </c>
      <c r="V74" s="154"/>
      <c r="W74" s="460"/>
      <c r="X74" s="38">
        <v>0</v>
      </c>
      <c r="Y74" s="324" t="s">
        <v>253</v>
      </c>
      <c r="Z74" s="38">
        <v>0</v>
      </c>
      <c r="AA74" s="424">
        <f t="shared" si="0"/>
        <v>0</v>
      </c>
      <c r="AB74" s="460"/>
      <c r="AC74" s="476"/>
    </row>
    <row r="75" spans="1:29" s="7" customFormat="1" ht="19.5" customHeight="1">
      <c r="A75" s="469"/>
      <c r="B75" s="24"/>
      <c r="C75" s="24"/>
      <c r="D75" s="24"/>
      <c r="E75" s="26"/>
      <c r="F75" s="26"/>
      <c r="G75" s="27"/>
      <c r="H75" s="40"/>
      <c r="I75" s="273"/>
      <c r="J75" s="155"/>
      <c r="K75" s="154"/>
      <c r="L75" s="154"/>
      <c r="M75" s="272"/>
      <c r="N75" s="460"/>
      <c r="O75" s="43"/>
      <c r="P75" s="418"/>
      <c r="Q75" s="43"/>
      <c r="R75" s="43"/>
      <c r="S75" s="217"/>
      <c r="T75" s="384"/>
      <c r="U75" s="460"/>
      <c r="V75" s="154"/>
      <c r="W75" s="460"/>
      <c r="X75" s="38"/>
      <c r="Y75" s="324"/>
      <c r="Z75" s="38"/>
      <c r="AA75" s="424">
        <f t="shared" si="0"/>
        <v>0</v>
      </c>
      <c r="AB75" s="460"/>
      <c r="AC75" s="476"/>
    </row>
    <row r="76" spans="1:29" s="7" customFormat="1" ht="19.5" customHeight="1" thickBot="1">
      <c r="A76" s="469"/>
      <c r="B76" s="24"/>
      <c r="C76" s="24"/>
      <c r="D76" s="15" t="s">
        <v>259</v>
      </c>
      <c r="E76" s="16">
        <v>0</v>
      </c>
      <c r="F76" s="122">
        <f>ROUND(X76/1000,0)</f>
        <v>0</v>
      </c>
      <c r="G76" s="17">
        <f>F76-E76</f>
        <v>0</v>
      </c>
      <c r="H76" s="69">
        <f>IF(E76=0,0,G76/E76)</f>
        <v>0</v>
      </c>
      <c r="I76" s="125" t="s">
        <v>270</v>
      </c>
      <c r="J76" s="124"/>
      <c r="K76" s="127"/>
      <c r="L76" s="127"/>
      <c r="M76" s="153"/>
      <c r="N76" s="459"/>
      <c r="O76" s="380"/>
      <c r="P76" s="124"/>
      <c r="Q76" s="459"/>
      <c r="R76" s="354"/>
      <c r="S76" s="123"/>
      <c r="T76" s="459"/>
      <c r="U76" s="459"/>
      <c r="V76" s="126" t="s">
        <v>258</v>
      </c>
      <c r="W76" s="394"/>
      <c r="X76" s="439">
        <v>0</v>
      </c>
      <c r="Y76" s="325" t="s">
        <v>253</v>
      </c>
      <c r="Z76" s="439">
        <v>0</v>
      </c>
      <c r="AA76" s="805">
        <f t="shared" ref="AA76:AA145" si="1">X76-Z76</f>
        <v>0</v>
      </c>
      <c r="AB76" s="460"/>
      <c r="AC76" s="476"/>
    </row>
    <row r="77" spans="1:29" s="7" customFormat="1" ht="19.5" customHeight="1">
      <c r="A77" s="469"/>
      <c r="B77" s="24"/>
      <c r="C77" s="24"/>
      <c r="D77" s="24"/>
      <c r="E77" s="26"/>
      <c r="F77" s="26"/>
      <c r="G77" s="27"/>
      <c r="H77" s="40"/>
      <c r="I77" s="146" t="s">
        <v>845</v>
      </c>
      <c r="J77" s="38"/>
      <c r="K77" s="102"/>
      <c r="L77" s="102"/>
      <c r="M77" s="272">
        <v>2641000</v>
      </c>
      <c r="N77" s="173" t="s">
        <v>25</v>
      </c>
      <c r="O77" s="276" t="s">
        <v>26</v>
      </c>
      <c r="P77" s="179">
        <v>30</v>
      </c>
      <c r="Q77" s="173" t="s">
        <v>54</v>
      </c>
      <c r="R77" s="276" t="s">
        <v>202</v>
      </c>
      <c r="S77" s="180">
        <v>0</v>
      </c>
      <c r="T77" s="372"/>
      <c r="U77" s="173" t="s">
        <v>257</v>
      </c>
      <c r="V77" s="278"/>
      <c r="W77" s="462"/>
      <c r="X77" s="38">
        <v>0</v>
      </c>
      <c r="Y77" s="324" t="s">
        <v>253</v>
      </c>
      <c r="Z77" s="38">
        <v>0</v>
      </c>
      <c r="AA77" s="424">
        <f t="shared" si="1"/>
        <v>0</v>
      </c>
      <c r="AB77" s="460"/>
      <c r="AC77" s="476"/>
    </row>
    <row r="78" spans="1:29" s="7" customFormat="1" ht="19.5" customHeight="1">
      <c r="A78" s="469"/>
      <c r="B78" s="24"/>
      <c r="C78" s="24"/>
      <c r="D78" s="24"/>
      <c r="E78" s="26"/>
      <c r="F78" s="26"/>
      <c r="G78" s="27"/>
      <c r="H78" s="40"/>
      <c r="I78" s="146" t="s">
        <v>846</v>
      </c>
      <c r="J78" s="38"/>
      <c r="K78" s="102"/>
      <c r="L78" s="102"/>
      <c r="M78" s="272">
        <v>1500000</v>
      </c>
      <c r="N78" s="173" t="s">
        <v>25</v>
      </c>
      <c r="O78" s="276" t="s">
        <v>26</v>
      </c>
      <c r="P78" s="179">
        <v>18</v>
      </c>
      <c r="Q78" s="173" t="s">
        <v>54</v>
      </c>
      <c r="R78" s="276" t="s">
        <v>202</v>
      </c>
      <c r="S78" s="180">
        <v>0</v>
      </c>
      <c r="T78" s="372"/>
      <c r="U78" s="173" t="s">
        <v>257</v>
      </c>
      <c r="V78" s="154"/>
      <c r="W78" s="460"/>
      <c r="X78" s="38">
        <v>0</v>
      </c>
      <c r="Y78" s="324" t="s">
        <v>253</v>
      </c>
      <c r="Z78" s="38">
        <v>0</v>
      </c>
      <c r="AA78" s="424">
        <f t="shared" si="1"/>
        <v>0</v>
      </c>
      <c r="AB78" s="235"/>
      <c r="AC78" s="477"/>
    </row>
    <row r="79" spans="1:29" s="652" customFormat="1" ht="19.5" customHeight="1">
      <c r="A79" s="649"/>
      <c r="B79" s="250"/>
      <c r="C79" s="250"/>
      <c r="D79" s="250"/>
      <c r="E79" s="230"/>
      <c r="F79" s="230"/>
      <c r="G79" s="253"/>
      <c r="H79" s="294"/>
      <c r="I79" s="200"/>
      <c r="J79" s="236"/>
      <c r="K79" s="596"/>
      <c r="L79" s="596"/>
      <c r="M79" s="186"/>
      <c r="N79" s="235"/>
      <c r="O79" s="277"/>
      <c r="P79" s="597"/>
      <c r="Q79" s="235"/>
      <c r="R79" s="277"/>
      <c r="S79" s="598"/>
      <c r="T79" s="472"/>
      <c r="U79" s="235"/>
      <c r="V79" s="599"/>
      <c r="W79" s="147"/>
      <c r="X79" s="236"/>
      <c r="Y79" s="328"/>
      <c r="Z79" s="275"/>
      <c r="AA79" s="268">
        <f t="shared" si="1"/>
        <v>0</v>
      </c>
      <c r="AB79" s="274"/>
      <c r="AC79" s="610"/>
    </row>
    <row r="80" spans="1:29" s="7" customFormat="1" ht="19.5" customHeight="1">
      <c r="A80" s="469"/>
      <c r="B80" s="24"/>
      <c r="C80" s="24"/>
      <c r="D80" s="24"/>
      <c r="E80" s="26"/>
      <c r="F80" s="26"/>
      <c r="G80" s="27"/>
      <c r="H80" s="40"/>
      <c r="I80" s="155"/>
      <c r="J80" s="38"/>
      <c r="K80" s="102"/>
      <c r="L80" s="102"/>
      <c r="M80" s="272"/>
      <c r="N80" s="460"/>
      <c r="O80" s="29"/>
      <c r="P80" s="38"/>
      <c r="Q80" s="460"/>
      <c r="R80" s="43"/>
      <c r="S80" s="217"/>
      <c r="T80" s="460"/>
      <c r="U80" s="460"/>
      <c r="V80" s="460"/>
      <c r="W80" s="460"/>
      <c r="X80" s="38"/>
      <c r="Y80" s="324"/>
      <c r="Z80" s="38"/>
      <c r="AA80" s="424">
        <f t="shared" si="1"/>
        <v>0</v>
      </c>
      <c r="AB80" s="173"/>
      <c r="AC80" s="476"/>
    </row>
    <row r="81" spans="1:29" s="7" customFormat="1" ht="19.5" hidden="1" customHeight="1">
      <c r="A81" s="469"/>
      <c r="B81" s="24"/>
      <c r="C81" s="24"/>
      <c r="D81" s="24"/>
      <c r="E81" s="26"/>
      <c r="F81" s="26"/>
      <c r="G81" s="27"/>
      <c r="H81" s="40"/>
      <c r="I81" s="176" t="s">
        <v>262</v>
      </c>
      <c r="J81" s="145"/>
      <c r="K81" s="222"/>
      <c r="L81" s="222"/>
      <c r="M81" s="272"/>
      <c r="N81" s="173"/>
      <c r="O81" s="276"/>
      <c r="P81" s="145"/>
      <c r="Q81" s="173"/>
      <c r="R81" s="174"/>
      <c r="S81" s="181"/>
      <c r="T81" s="173"/>
      <c r="U81" s="173"/>
      <c r="V81" s="220"/>
      <c r="W81" s="175"/>
      <c r="X81" s="145"/>
      <c r="Y81" s="330"/>
      <c r="Z81" s="145"/>
      <c r="AA81" s="811">
        <f t="shared" si="1"/>
        <v>0</v>
      </c>
      <c r="AB81" s="173"/>
      <c r="AC81" s="476"/>
    </row>
    <row r="82" spans="1:29" s="7" customFormat="1" ht="19.5" hidden="1" customHeight="1">
      <c r="A82" s="469"/>
      <c r="B82" s="24"/>
      <c r="C82" s="24"/>
      <c r="D82" s="24"/>
      <c r="E82" s="26"/>
      <c r="F82" s="26"/>
      <c r="G82" s="27"/>
      <c r="H82" s="40"/>
      <c r="I82" s="146" t="s">
        <v>407</v>
      </c>
      <c r="J82" s="145"/>
      <c r="K82" s="222"/>
      <c r="L82" s="222"/>
      <c r="M82" s="272">
        <v>0</v>
      </c>
      <c r="N82" s="173" t="s">
        <v>25</v>
      </c>
      <c r="O82" s="276" t="s">
        <v>26</v>
      </c>
      <c r="P82" s="221">
        <v>0.5</v>
      </c>
      <c r="Q82" s="173"/>
      <c r="R82" s="174"/>
      <c r="S82" s="181"/>
      <c r="T82" s="173"/>
      <c r="U82" s="173"/>
      <c r="V82" s="220"/>
      <c r="W82" s="175" t="s">
        <v>27</v>
      </c>
      <c r="X82" s="145">
        <v>0</v>
      </c>
      <c r="Y82" s="330" t="s">
        <v>253</v>
      </c>
      <c r="Z82" s="145">
        <v>0</v>
      </c>
      <c r="AA82" s="811">
        <f t="shared" si="1"/>
        <v>0</v>
      </c>
      <c r="AB82" s="460"/>
      <c r="AC82" s="476"/>
    </row>
    <row r="83" spans="1:29" s="7" customFormat="1" ht="19.5" hidden="1" customHeight="1">
      <c r="A83" s="469"/>
      <c r="B83" s="24"/>
      <c r="C83" s="24"/>
      <c r="D83" s="32"/>
      <c r="E83" s="33"/>
      <c r="F83" s="33"/>
      <c r="G83" s="34"/>
      <c r="H83" s="49"/>
      <c r="I83" s="178"/>
      <c r="J83" s="42"/>
      <c r="K83" s="213"/>
      <c r="L83" s="213"/>
      <c r="M83" s="467"/>
      <c r="N83" s="95"/>
      <c r="O83" s="103"/>
      <c r="P83" s="42"/>
      <c r="Q83" s="95"/>
      <c r="R83" s="104"/>
      <c r="S83" s="215"/>
      <c r="T83" s="95"/>
      <c r="U83" s="95"/>
      <c r="V83" s="212"/>
      <c r="W83" s="50"/>
      <c r="X83" s="42"/>
      <c r="Y83" s="326"/>
      <c r="Z83" s="42"/>
      <c r="AA83" s="425">
        <f t="shared" si="1"/>
        <v>0</v>
      </c>
      <c r="AB83" s="460"/>
      <c r="AC83" s="476"/>
    </row>
    <row r="84" spans="1:29" s="7" customFormat="1" ht="19.5" customHeight="1" thickBot="1">
      <c r="A84" s="469"/>
      <c r="B84" s="24"/>
      <c r="C84" s="24"/>
      <c r="D84" s="15" t="s">
        <v>271</v>
      </c>
      <c r="E84" s="122">
        <v>19704</v>
      </c>
      <c r="F84" s="122">
        <f>ROUND(X84/1000,0)</f>
        <v>19704</v>
      </c>
      <c r="G84" s="17">
        <f>F84-E84</f>
        <v>0</v>
      </c>
      <c r="H84" s="69">
        <f>IF(E84=0,0,G84/E84)</f>
        <v>0</v>
      </c>
      <c r="I84" s="125" t="s">
        <v>272</v>
      </c>
      <c r="J84" s="124"/>
      <c r="K84" s="127"/>
      <c r="L84" s="127"/>
      <c r="M84" s="153"/>
      <c r="N84" s="459"/>
      <c r="O84" s="380"/>
      <c r="P84" s="124"/>
      <c r="Q84" s="459"/>
      <c r="R84" s="354"/>
      <c r="S84" s="123"/>
      <c r="T84" s="459"/>
      <c r="U84" s="459"/>
      <c r="V84" s="126" t="s">
        <v>258</v>
      </c>
      <c r="W84" s="394"/>
      <c r="X84" s="439">
        <v>19704000</v>
      </c>
      <c r="Y84" s="325" t="s">
        <v>253</v>
      </c>
      <c r="Z84" s="439">
        <v>19704000</v>
      </c>
      <c r="AA84" s="805">
        <f t="shared" si="1"/>
        <v>0</v>
      </c>
      <c r="AB84" s="460"/>
      <c r="AC84" s="476"/>
    </row>
    <row r="85" spans="1:29" s="7" customFormat="1" ht="19.5" customHeight="1">
      <c r="A85" s="469"/>
      <c r="B85" s="24"/>
      <c r="C85" s="24"/>
      <c r="D85" s="24" t="s">
        <v>273</v>
      </c>
      <c r="E85" s="26"/>
      <c r="F85" s="26"/>
      <c r="G85" s="27"/>
      <c r="H85" s="40"/>
      <c r="I85" s="37" t="s">
        <v>848</v>
      </c>
      <c r="J85" s="155"/>
      <c r="K85" s="154"/>
      <c r="L85" s="154"/>
      <c r="M85" s="272">
        <v>500</v>
      </c>
      <c r="N85" s="460" t="s">
        <v>253</v>
      </c>
      <c r="O85" s="29" t="s">
        <v>256</v>
      </c>
      <c r="P85" s="419">
        <v>48</v>
      </c>
      <c r="Q85" s="314">
        <v>365</v>
      </c>
      <c r="R85" s="460" t="s">
        <v>274</v>
      </c>
      <c r="S85" s="216">
        <v>1</v>
      </c>
      <c r="T85" s="460"/>
      <c r="U85" s="460" t="s">
        <v>257</v>
      </c>
      <c r="V85" s="154"/>
      <c r="W85" s="460"/>
      <c r="X85" s="275">
        <v>8760000</v>
      </c>
      <c r="Y85" s="324" t="s">
        <v>25</v>
      </c>
      <c r="Z85" s="275">
        <v>8760000</v>
      </c>
      <c r="AA85" s="268">
        <f t="shared" si="1"/>
        <v>0</v>
      </c>
      <c r="AB85" s="460"/>
      <c r="AC85" s="476"/>
    </row>
    <row r="86" spans="1:29" s="7" customFormat="1" ht="19.5" customHeight="1">
      <c r="A86" s="469"/>
      <c r="B86" s="24"/>
      <c r="C86" s="24"/>
      <c r="D86" s="24"/>
      <c r="E86" s="26"/>
      <c r="F86" s="26"/>
      <c r="G86" s="27"/>
      <c r="H86" s="40"/>
      <c r="I86" s="37" t="s">
        <v>849</v>
      </c>
      <c r="J86" s="155"/>
      <c r="K86" s="154"/>
      <c r="L86" s="154"/>
      <c r="M86" s="272">
        <v>5000</v>
      </c>
      <c r="N86" s="460" t="s">
        <v>253</v>
      </c>
      <c r="O86" s="29" t="s">
        <v>256</v>
      </c>
      <c r="P86" s="419">
        <v>48</v>
      </c>
      <c r="Q86" s="313">
        <v>12</v>
      </c>
      <c r="R86" s="460" t="s">
        <v>255</v>
      </c>
      <c r="S86" s="216">
        <v>1</v>
      </c>
      <c r="T86" s="460"/>
      <c r="U86" s="460" t="s">
        <v>257</v>
      </c>
      <c r="V86" s="154"/>
      <c r="W86" s="460"/>
      <c r="X86" s="38">
        <v>2880000</v>
      </c>
      <c r="Y86" s="324" t="s">
        <v>25</v>
      </c>
      <c r="Z86" s="38">
        <v>2880000</v>
      </c>
      <c r="AA86" s="424">
        <f t="shared" si="1"/>
        <v>0</v>
      </c>
      <c r="AB86" s="460"/>
      <c r="AC86" s="476"/>
    </row>
    <row r="87" spans="1:29" s="7" customFormat="1" ht="19.5" customHeight="1">
      <c r="A87" s="469"/>
      <c r="B87" s="24"/>
      <c r="C87" s="24"/>
      <c r="D87" s="24"/>
      <c r="E87" s="26"/>
      <c r="F87" s="26"/>
      <c r="G87" s="27"/>
      <c r="H87" s="40"/>
      <c r="I87" s="37" t="s">
        <v>850</v>
      </c>
      <c r="J87" s="155"/>
      <c r="K87" s="154"/>
      <c r="L87" s="154"/>
      <c r="M87" s="272">
        <v>20000</v>
      </c>
      <c r="N87" s="460" t="s">
        <v>253</v>
      </c>
      <c r="O87" s="29" t="s">
        <v>256</v>
      </c>
      <c r="P87" s="419">
        <v>48</v>
      </c>
      <c r="Q87" s="313">
        <v>4</v>
      </c>
      <c r="R87" s="460" t="s">
        <v>275</v>
      </c>
      <c r="S87" s="216">
        <v>1</v>
      </c>
      <c r="T87" s="460"/>
      <c r="U87" s="460" t="s">
        <v>257</v>
      </c>
      <c r="V87" s="154"/>
      <c r="W87" s="460"/>
      <c r="X87" s="38">
        <v>3840000</v>
      </c>
      <c r="Y87" s="324" t="s">
        <v>25</v>
      </c>
      <c r="Z87" s="38">
        <v>3840000</v>
      </c>
      <c r="AA87" s="424">
        <f t="shared" si="1"/>
        <v>0</v>
      </c>
      <c r="AB87" s="460"/>
      <c r="AC87" s="476"/>
    </row>
    <row r="88" spans="1:29" s="7" customFormat="1" ht="19.5" customHeight="1">
      <c r="A88" s="469"/>
      <c r="B88" s="24"/>
      <c r="C88" s="24"/>
      <c r="D88" s="24"/>
      <c r="E88" s="26"/>
      <c r="F88" s="26"/>
      <c r="G88" s="27"/>
      <c r="H88" s="40"/>
      <c r="I88" s="37" t="s">
        <v>851</v>
      </c>
      <c r="J88" s="155"/>
      <c r="K88" s="154"/>
      <c r="L88" s="154"/>
      <c r="M88" s="272">
        <v>12000</v>
      </c>
      <c r="N88" s="460" t="s">
        <v>253</v>
      </c>
      <c r="O88" s="29" t="s">
        <v>256</v>
      </c>
      <c r="P88" s="419">
        <v>48</v>
      </c>
      <c r="Q88" s="313">
        <v>4</v>
      </c>
      <c r="R88" s="460" t="s">
        <v>275</v>
      </c>
      <c r="S88" s="216">
        <v>1</v>
      </c>
      <c r="T88" s="460"/>
      <c r="U88" s="460" t="s">
        <v>257</v>
      </c>
      <c r="V88" s="154"/>
      <c r="W88" s="460"/>
      <c r="X88" s="38">
        <v>2304000</v>
      </c>
      <c r="Y88" s="324" t="s">
        <v>25</v>
      </c>
      <c r="Z88" s="38">
        <v>2304000</v>
      </c>
      <c r="AA88" s="424">
        <f t="shared" si="1"/>
        <v>0</v>
      </c>
      <c r="AB88" s="460"/>
      <c r="AC88" s="476"/>
    </row>
    <row r="89" spans="1:29" s="7" customFormat="1" ht="19.5" customHeight="1">
      <c r="A89" s="469"/>
      <c r="B89" s="24"/>
      <c r="C89" s="24"/>
      <c r="D89" s="24"/>
      <c r="E89" s="26"/>
      <c r="F89" s="26"/>
      <c r="G89" s="27"/>
      <c r="H89" s="40"/>
      <c r="I89" s="37" t="s">
        <v>852</v>
      </c>
      <c r="J89" s="155"/>
      <c r="K89" s="154"/>
      <c r="L89" s="154"/>
      <c r="M89" s="272">
        <v>40000</v>
      </c>
      <c r="N89" s="460" t="s">
        <v>253</v>
      </c>
      <c r="O89" s="29" t="s">
        <v>256</v>
      </c>
      <c r="P89" s="419">
        <v>48</v>
      </c>
      <c r="Q89" s="313">
        <v>1</v>
      </c>
      <c r="R89" s="460" t="s">
        <v>275</v>
      </c>
      <c r="S89" s="216">
        <v>1</v>
      </c>
      <c r="T89" s="460"/>
      <c r="U89" s="460" t="s">
        <v>257</v>
      </c>
      <c r="V89" s="154"/>
      <c r="W89" s="460"/>
      <c r="X89" s="275">
        <v>1920000</v>
      </c>
      <c r="Y89" s="324" t="s">
        <v>25</v>
      </c>
      <c r="Z89" s="275">
        <v>1920000</v>
      </c>
      <c r="AA89" s="268">
        <f t="shared" si="1"/>
        <v>0</v>
      </c>
      <c r="AB89" s="460"/>
      <c r="AC89" s="476"/>
    </row>
    <row r="90" spans="1:29" s="7" customFormat="1" ht="19.5" customHeight="1">
      <c r="A90" s="469"/>
      <c r="B90" s="24"/>
      <c r="C90" s="24"/>
      <c r="D90" s="32"/>
      <c r="E90" s="33"/>
      <c r="F90" s="33"/>
      <c r="G90" s="34"/>
      <c r="H90" s="49"/>
      <c r="I90" s="178"/>
      <c r="J90" s="42"/>
      <c r="K90" s="213"/>
      <c r="L90" s="213"/>
      <c r="M90" s="467"/>
      <c r="N90" s="95"/>
      <c r="O90" s="103"/>
      <c r="P90" s="42"/>
      <c r="Q90" s="95"/>
      <c r="R90" s="104"/>
      <c r="S90" s="215"/>
      <c r="T90" s="95"/>
      <c r="U90" s="95"/>
      <c r="V90" s="212"/>
      <c r="W90" s="50"/>
      <c r="X90" s="42"/>
      <c r="Y90" s="326"/>
      <c r="Z90" s="42"/>
      <c r="AA90" s="425">
        <f t="shared" si="1"/>
        <v>0</v>
      </c>
      <c r="AB90" s="460"/>
      <c r="AC90" s="476"/>
    </row>
    <row r="91" spans="1:29" s="7" customFormat="1" ht="19.5" customHeight="1" thickBot="1">
      <c r="A91" s="469"/>
      <c r="B91" s="24"/>
      <c r="C91" s="24"/>
      <c r="D91" s="15" t="s">
        <v>276</v>
      </c>
      <c r="E91" s="16">
        <v>149058</v>
      </c>
      <c r="F91" s="122">
        <f>ROUND(X91/1000,0)</f>
        <v>150951</v>
      </c>
      <c r="G91" s="17">
        <f>F91-E91</f>
        <v>1893</v>
      </c>
      <c r="H91" s="69">
        <f>IF(E91=0,0,G91/E91)</f>
        <v>1.2699754457996216E-2</v>
      </c>
      <c r="I91" s="125" t="s">
        <v>464</v>
      </c>
      <c r="J91" s="124"/>
      <c r="K91" s="127"/>
      <c r="L91" s="127"/>
      <c r="M91" s="153"/>
      <c r="N91" s="459"/>
      <c r="O91" s="380"/>
      <c r="P91" s="124"/>
      <c r="Q91" s="459"/>
      <c r="R91" s="354"/>
      <c r="S91" s="123"/>
      <c r="T91" s="459"/>
      <c r="U91" s="459"/>
      <c r="V91" s="126" t="s">
        <v>258</v>
      </c>
      <c r="W91" s="394"/>
      <c r="X91" s="439">
        <v>150951000</v>
      </c>
      <c r="Y91" s="325" t="s">
        <v>253</v>
      </c>
      <c r="Z91" s="439">
        <v>149058000</v>
      </c>
      <c r="AA91" s="805">
        <f t="shared" si="1"/>
        <v>1893000</v>
      </c>
      <c r="AB91" s="460"/>
      <c r="AC91" s="476"/>
    </row>
    <row r="92" spans="1:29" s="7" customFormat="1" ht="19.5" customHeight="1">
      <c r="A92" s="469"/>
      <c r="B92" s="24"/>
      <c r="C92" s="24"/>
      <c r="D92" s="24" t="s">
        <v>465</v>
      </c>
      <c r="E92" s="26"/>
      <c r="F92" s="26"/>
      <c r="G92" s="27"/>
      <c r="H92" s="40"/>
      <c r="I92" s="214" t="s">
        <v>853</v>
      </c>
      <c r="J92" s="38"/>
      <c r="K92" s="102"/>
      <c r="L92" s="102"/>
      <c r="M92" s="272"/>
      <c r="N92" s="460"/>
      <c r="O92" s="43"/>
      <c r="P92" s="38"/>
      <c r="Q92" s="460"/>
      <c r="R92" s="46"/>
      <c r="S92" s="30"/>
      <c r="T92" s="460"/>
      <c r="U92" s="460"/>
      <c r="V92" s="111" t="s">
        <v>277</v>
      </c>
      <c r="W92" s="95"/>
      <c r="X92" s="111">
        <v>131351000</v>
      </c>
      <c r="Y92" s="326" t="s">
        <v>25</v>
      </c>
      <c r="Z92" s="111">
        <v>129458000</v>
      </c>
      <c r="AA92" s="809">
        <f t="shared" si="1"/>
        <v>1893000</v>
      </c>
      <c r="AB92" s="460"/>
      <c r="AC92" s="476"/>
    </row>
    <row r="93" spans="1:29" s="7" customFormat="1" ht="19.5" customHeight="1">
      <c r="A93" s="469"/>
      <c r="B93" s="24"/>
      <c r="C93" s="24"/>
      <c r="D93" s="24"/>
      <c r="E93" s="26"/>
      <c r="F93" s="26"/>
      <c r="G93" s="27"/>
      <c r="H93" s="40"/>
      <c r="I93" s="834" t="s">
        <v>854</v>
      </c>
      <c r="J93" s="155"/>
      <c r="K93" s="154"/>
      <c r="L93" s="154"/>
      <c r="M93" s="272"/>
      <c r="N93" s="460"/>
      <c r="O93" s="43"/>
      <c r="P93" s="420"/>
      <c r="Q93" s="460"/>
      <c r="R93" s="460"/>
      <c r="S93" s="154"/>
      <c r="T93" s="460"/>
      <c r="U93" s="460"/>
      <c r="V93" s="111" t="s">
        <v>252</v>
      </c>
      <c r="W93" s="95"/>
      <c r="X93" s="111">
        <v>83054000</v>
      </c>
      <c r="Y93" s="326" t="s">
        <v>25</v>
      </c>
      <c r="Z93" s="111">
        <v>83054000</v>
      </c>
      <c r="AA93" s="809">
        <f t="shared" si="1"/>
        <v>0</v>
      </c>
      <c r="AB93" s="460"/>
      <c r="AC93" s="476"/>
    </row>
    <row r="94" spans="1:29" s="7" customFormat="1" ht="19.5" customHeight="1">
      <c r="A94" s="469"/>
      <c r="B94" s="24"/>
      <c r="C94" s="24"/>
      <c r="D94" s="24"/>
      <c r="E94" s="26"/>
      <c r="F94" s="26"/>
      <c r="G94" s="27"/>
      <c r="H94" s="40"/>
      <c r="I94" s="148" t="s">
        <v>278</v>
      </c>
      <c r="J94" s="155"/>
      <c r="K94" s="154"/>
      <c r="L94" s="154"/>
      <c r="M94" s="272">
        <v>29164000</v>
      </c>
      <c r="N94" s="460" t="s">
        <v>253</v>
      </c>
      <c r="O94" s="43" t="s">
        <v>256</v>
      </c>
      <c r="P94" s="420">
        <v>1</v>
      </c>
      <c r="Q94" s="460"/>
      <c r="R94" s="460"/>
      <c r="S94" s="154"/>
      <c r="T94" s="460"/>
      <c r="U94" s="460" t="s">
        <v>257</v>
      </c>
      <c r="V94" s="52"/>
      <c r="W94" s="459"/>
      <c r="X94" s="52">
        <v>29164000</v>
      </c>
      <c r="Y94" s="327" t="s">
        <v>253</v>
      </c>
      <c r="Z94" s="52">
        <v>29164000</v>
      </c>
      <c r="AA94" s="814">
        <f t="shared" si="1"/>
        <v>0</v>
      </c>
      <c r="AB94" s="460"/>
      <c r="AC94" s="476"/>
    </row>
    <row r="95" spans="1:29" s="7" customFormat="1" ht="19.5" customHeight="1">
      <c r="A95" s="469"/>
      <c r="B95" s="24"/>
      <c r="C95" s="24"/>
      <c r="D95" s="24"/>
      <c r="E95" s="26"/>
      <c r="F95" s="26"/>
      <c r="G95" s="27"/>
      <c r="H95" s="40"/>
      <c r="I95" s="148" t="s">
        <v>279</v>
      </c>
      <c r="J95" s="155"/>
      <c r="K95" s="154"/>
      <c r="L95" s="154"/>
      <c r="M95" s="272">
        <v>28372000</v>
      </c>
      <c r="N95" s="460" t="s">
        <v>253</v>
      </c>
      <c r="O95" s="43" t="s">
        <v>256</v>
      </c>
      <c r="P95" s="420">
        <v>1</v>
      </c>
      <c r="Q95" s="460"/>
      <c r="R95" s="460"/>
      <c r="S95" s="154"/>
      <c r="T95" s="460"/>
      <c r="U95" s="460" t="s">
        <v>257</v>
      </c>
      <c r="V95" s="154"/>
      <c r="W95" s="460"/>
      <c r="X95" s="154">
        <v>28372000</v>
      </c>
      <c r="Y95" s="324" t="s">
        <v>253</v>
      </c>
      <c r="Z95" s="154">
        <v>28372000</v>
      </c>
      <c r="AA95" s="815">
        <f t="shared" si="1"/>
        <v>0</v>
      </c>
      <c r="AB95" s="460"/>
      <c r="AC95" s="476"/>
    </row>
    <row r="96" spans="1:29" s="7" customFormat="1" ht="19.5" customHeight="1">
      <c r="A96" s="469"/>
      <c r="B96" s="24"/>
      <c r="C96" s="24"/>
      <c r="D96" s="24"/>
      <c r="E96" s="26"/>
      <c r="F96" s="26"/>
      <c r="G96" s="27"/>
      <c r="H96" s="40"/>
      <c r="I96" s="148" t="s">
        <v>280</v>
      </c>
      <c r="J96" s="155"/>
      <c r="K96" s="154"/>
      <c r="L96" s="154"/>
      <c r="M96" s="272">
        <v>25518000</v>
      </c>
      <c r="N96" s="460" t="s">
        <v>253</v>
      </c>
      <c r="O96" s="43" t="s">
        <v>256</v>
      </c>
      <c r="P96" s="420">
        <v>1</v>
      </c>
      <c r="Q96" s="460"/>
      <c r="R96" s="460"/>
      <c r="S96" s="154"/>
      <c r="T96" s="460"/>
      <c r="U96" s="460" t="s">
        <v>257</v>
      </c>
      <c r="V96" s="154"/>
      <c r="W96" s="460"/>
      <c r="X96" s="154">
        <v>25518000</v>
      </c>
      <c r="Y96" s="324" t="s">
        <v>253</v>
      </c>
      <c r="Z96" s="154">
        <v>25518000</v>
      </c>
      <c r="AA96" s="815">
        <f t="shared" si="1"/>
        <v>0</v>
      </c>
      <c r="AB96" s="460"/>
      <c r="AC96" s="476"/>
    </row>
    <row r="97" spans="1:29" s="7" customFormat="1" ht="19.5" customHeight="1">
      <c r="A97" s="469"/>
      <c r="B97" s="24"/>
      <c r="C97" s="24"/>
      <c r="D97" s="24"/>
      <c r="E97" s="26"/>
      <c r="F97" s="26"/>
      <c r="G97" s="27"/>
      <c r="H97" s="40"/>
      <c r="I97" s="148"/>
      <c r="J97" s="155"/>
      <c r="K97" s="154"/>
      <c r="L97" s="154"/>
      <c r="M97" s="272"/>
      <c r="N97" s="460"/>
      <c r="O97" s="43"/>
      <c r="P97" s="420"/>
      <c r="Q97" s="460"/>
      <c r="R97" s="460"/>
      <c r="S97" s="154"/>
      <c r="T97" s="460"/>
      <c r="U97" s="460"/>
      <c r="V97" s="154"/>
      <c r="W97" s="460"/>
      <c r="X97" s="154"/>
      <c r="Y97" s="324"/>
      <c r="Z97" s="154"/>
      <c r="AA97" s="815"/>
      <c r="AB97" s="460"/>
      <c r="AC97" s="476"/>
    </row>
    <row r="98" spans="1:29" s="7" customFormat="1" ht="19.5" customHeight="1">
      <c r="A98" s="469"/>
      <c r="B98" s="24"/>
      <c r="C98" s="24"/>
      <c r="D98" s="24"/>
      <c r="E98" s="26"/>
      <c r="F98" s="26"/>
      <c r="G98" s="27"/>
      <c r="H98" s="40"/>
      <c r="I98" s="41" t="s">
        <v>810</v>
      </c>
      <c r="J98" s="155"/>
      <c r="K98" s="154"/>
      <c r="L98" s="154"/>
      <c r="M98" s="272"/>
      <c r="N98" s="460"/>
      <c r="O98" s="460"/>
      <c r="P98" s="38"/>
      <c r="Q98" s="460"/>
      <c r="R98" s="460"/>
      <c r="S98" s="154"/>
      <c r="T98" s="460"/>
      <c r="U98" s="460"/>
      <c r="V98" s="111" t="s">
        <v>252</v>
      </c>
      <c r="W98" s="95"/>
      <c r="X98" s="111">
        <v>27576000</v>
      </c>
      <c r="Y98" s="326" t="s">
        <v>25</v>
      </c>
      <c r="Z98" s="111">
        <v>25829000</v>
      </c>
      <c r="AA98" s="809">
        <f t="shared" si="1"/>
        <v>1747000</v>
      </c>
      <c r="AB98" s="460"/>
      <c r="AC98" s="476"/>
    </row>
    <row r="99" spans="1:29" s="7" customFormat="1" ht="19.5" customHeight="1">
      <c r="A99" s="469"/>
      <c r="B99" s="24"/>
      <c r="C99" s="24"/>
      <c r="D99" s="24"/>
      <c r="E99" s="26"/>
      <c r="F99" s="26"/>
      <c r="G99" s="27"/>
      <c r="H99" s="40"/>
      <c r="I99" s="148" t="s">
        <v>816</v>
      </c>
      <c r="J99" s="155"/>
      <c r="K99" s="154"/>
      <c r="L99" s="154"/>
      <c r="M99" s="272">
        <v>8262000</v>
      </c>
      <c r="N99" s="460" t="s">
        <v>253</v>
      </c>
      <c r="O99" s="43" t="s">
        <v>256</v>
      </c>
      <c r="P99" s="420">
        <v>1</v>
      </c>
      <c r="Q99" s="460"/>
      <c r="R99" s="460"/>
      <c r="S99" s="154"/>
      <c r="T99" s="460"/>
      <c r="U99" s="460" t="s">
        <v>257</v>
      </c>
      <c r="V99" s="922"/>
      <c r="W99" s="922"/>
      <c r="X99" s="124">
        <v>8262000</v>
      </c>
      <c r="Y99" s="327" t="s">
        <v>253</v>
      </c>
      <c r="Z99" s="124">
        <v>8261000</v>
      </c>
      <c r="AA99" s="808">
        <f t="shared" si="1"/>
        <v>1000</v>
      </c>
      <c r="AB99" s="460"/>
      <c r="AC99" s="476"/>
    </row>
    <row r="100" spans="1:29" s="7" customFormat="1" ht="19.5" customHeight="1">
      <c r="A100" s="469"/>
      <c r="B100" s="24"/>
      <c r="C100" s="24"/>
      <c r="D100" s="24"/>
      <c r="E100" s="26"/>
      <c r="F100" s="26"/>
      <c r="G100" s="27"/>
      <c r="H100" s="40"/>
      <c r="I100" s="146" t="s">
        <v>817</v>
      </c>
      <c r="J100" s="155"/>
      <c r="K100" s="154"/>
      <c r="L100" s="154"/>
      <c r="M100" s="272">
        <v>240000</v>
      </c>
      <c r="N100" s="460" t="s">
        <v>253</v>
      </c>
      <c r="O100" s="43" t="s">
        <v>256</v>
      </c>
      <c r="P100" s="420">
        <v>1</v>
      </c>
      <c r="Q100" s="460"/>
      <c r="R100" s="460"/>
      <c r="S100" s="154"/>
      <c r="T100" s="460"/>
      <c r="U100" s="460" t="s">
        <v>257</v>
      </c>
      <c r="V100" s="919"/>
      <c r="W100" s="919"/>
      <c r="X100" s="38">
        <v>240000</v>
      </c>
      <c r="Y100" s="324" t="s">
        <v>253</v>
      </c>
      <c r="Z100" s="38">
        <v>240000</v>
      </c>
      <c r="AA100" s="424">
        <f t="shared" si="1"/>
        <v>0</v>
      </c>
      <c r="AB100" s="460"/>
      <c r="AC100" s="476"/>
    </row>
    <row r="101" spans="1:29" s="7" customFormat="1" ht="19.5" customHeight="1">
      <c r="A101" s="469"/>
      <c r="B101" s="24"/>
      <c r="C101" s="24"/>
      <c r="D101" s="24"/>
      <c r="E101" s="26"/>
      <c r="F101" s="26"/>
      <c r="G101" s="27"/>
      <c r="H101" s="40"/>
      <c r="I101" s="148" t="s">
        <v>818</v>
      </c>
      <c r="J101" s="155"/>
      <c r="K101" s="154"/>
      <c r="L101" s="154"/>
      <c r="M101" s="272">
        <v>19074210</v>
      </c>
      <c r="N101" s="460" t="s">
        <v>253</v>
      </c>
      <c r="O101" s="43" t="s">
        <v>256</v>
      </c>
      <c r="P101" s="420">
        <v>1</v>
      </c>
      <c r="Q101" s="460"/>
      <c r="R101" s="460"/>
      <c r="S101" s="154"/>
      <c r="T101" s="460"/>
      <c r="U101" s="460" t="s">
        <v>257</v>
      </c>
      <c r="V101" s="919"/>
      <c r="W101" s="919"/>
      <c r="X101" s="38">
        <v>19074000</v>
      </c>
      <c r="Y101" s="324" t="s">
        <v>253</v>
      </c>
      <c r="Z101" s="38">
        <v>17328000</v>
      </c>
      <c r="AA101" s="424">
        <f t="shared" si="1"/>
        <v>1746000</v>
      </c>
      <c r="AB101" s="460"/>
      <c r="AC101" s="476"/>
    </row>
    <row r="102" spans="1:29" s="7" customFormat="1" ht="19.5" customHeight="1">
      <c r="A102" s="469"/>
      <c r="B102" s="24"/>
      <c r="C102" s="24"/>
      <c r="D102" s="24"/>
      <c r="E102" s="26"/>
      <c r="F102" s="26"/>
      <c r="G102" s="27"/>
      <c r="H102" s="40"/>
      <c r="I102" s="148"/>
      <c r="J102" s="155"/>
      <c r="K102" s="154"/>
      <c r="L102" s="154"/>
      <c r="M102" s="272"/>
      <c r="N102" s="460"/>
      <c r="O102" s="43"/>
      <c r="P102" s="420"/>
      <c r="Q102" s="460"/>
      <c r="R102" s="460"/>
      <c r="S102" s="154"/>
      <c r="T102" s="460"/>
      <c r="U102" s="460"/>
      <c r="V102" s="460"/>
      <c r="W102" s="460"/>
      <c r="X102" s="38"/>
      <c r="Y102" s="324"/>
      <c r="Z102" s="38"/>
      <c r="AA102" s="424"/>
      <c r="AB102" s="460"/>
      <c r="AC102" s="476"/>
    </row>
    <row r="103" spans="1:29" s="7" customFormat="1" ht="19.5" customHeight="1">
      <c r="A103" s="469"/>
      <c r="B103" s="24"/>
      <c r="C103" s="24"/>
      <c r="D103" s="24"/>
      <c r="E103" s="26"/>
      <c r="F103" s="26"/>
      <c r="G103" s="27"/>
      <c r="H103" s="40"/>
      <c r="I103" s="41" t="s">
        <v>811</v>
      </c>
      <c r="J103" s="155"/>
      <c r="K103" s="154"/>
      <c r="L103" s="154"/>
      <c r="M103" s="272"/>
      <c r="N103" s="460"/>
      <c r="O103" s="460"/>
      <c r="P103" s="38"/>
      <c r="Q103" s="460"/>
      <c r="R103" s="460"/>
      <c r="S103" s="154"/>
      <c r="T103" s="460"/>
      <c r="U103" s="460"/>
      <c r="V103" s="111" t="s">
        <v>252</v>
      </c>
      <c r="W103" s="95"/>
      <c r="X103" s="111">
        <v>9220000</v>
      </c>
      <c r="Y103" s="326" t="s">
        <v>25</v>
      </c>
      <c r="Z103" s="111">
        <v>9074000</v>
      </c>
      <c r="AA103" s="809">
        <f t="shared" si="1"/>
        <v>146000</v>
      </c>
      <c r="AB103" s="460"/>
      <c r="AC103" s="476"/>
    </row>
    <row r="104" spans="1:29" s="7" customFormat="1" ht="19.5" customHeight="1">
      <c r="A104" s="469"/>
      <c r="B104" s="24"/>
      <c r="C104" s="24"/>
      <c r="D104" s="24"/>
      <c r="E104" s="26"/>
      <c r="F104" s="26"/>
      <c r="G104" s="27"/>
      <c r="H104" s="40"/>
      <c r="I104" s="148" t="s">
        <v>814</v>
      </c>
      <c r="J104" s="155"/>
      <c r="K104" s="154"/>
      <c r="L104" s="154"/>
      <c r="M104" s="272">
        <v>110630000</v>
      </c>
      <c r="N104" s="460" t="s">
        <v>253</v>
      </c>
      <c r="O104" s="460" t="s">
        <v>254</v>
      </c>
      <c r="P104" s="414">
        <v>12</v>
      </c>
      <c r="Q104" s="43" t="s">
        <v>255</v>
      </c>
      <c r="R104" s="43" t="s">
        <v>256</v>
      </c>
      <c r="S104" s="45">
        <v>1</v>
      </c>
      <c r="T104" s="460"/>
      <c r="U104" s="460" t="s">
        <v>257</v>
      </c>
      <c r="V104" s="52"/>
      <c r="W104" s="459"/>
      <c r="X104" s="124">
        <v>9220000</v>
      </c>
      <c r="Y104" s="327" t="s">
        <v>253</v>
      </c>
      <c r="Z104" s="124">
        <v>9074000</v>
      </c>
      <c r="AA104" s="808">
        <f t="shared" si="1"/>
        <v>146000</v>
      </c>
      <c r="AC104" s="880" t="s">
        <v>956</v>
      </c>
    </row>
    <row r="105" spans="1:29" s="7" customFormat="1" ht="19.5" customHeight="1">
      <c r="A105" s="469"/>
      <c r="B105" s="24"/>
      <c r="C105" s="24"/>
      <c r="D105" s="24"/>
      <c r="E105" s="26"/>
      <c r="F105" s="26"/>
      <c r="G105" s="27"/>
      <c r="H105" s="40"/>
      <c r="I105" s="148"/>
      <c r="J105" s="155"/>
      <c r="K105" s="154"/>
      <c r="L105" s="154"/>
      <c r="M105" s="272"/>
      <c r="N105" s="460"/>
      <c r="O105" s="460"/>
      <c r="P105" s="414"/>
      <c r="Q105" s="43"/>
      <c r="R105" s="43"/>
      <c r="S105" s="45"/>
      <c r="T105" s="460"/>
      <c r="U105" s="460"/>
      <c r="V105" s="154"/>
      <c r="W105" s="460"/>
      <c r="X105" s="38"/>
      <c r="Y105" s="324"/>
      <c r="Z105" s="38"/>
      <c r="AA105" s="424"/>
      <c r="AB105" s="460"/>
      <c r="AC105" s="476"/>
    </row>
    <row r="106" spans="1:29" s="7" customFormat="1" ht="19.5" customHeight="1">
      <c r="A106" s="469"/>
      <c r="B106" s="24"/>
      <c r="C106" s="24"/>
      <c r="D106" s="24"/>
      <c r="E106" s="26"/>
      <c r="F106" s="26"/>
      <c r="G106" s="27"/>
      <c r="H106" s="40"/>
      <c r="I106" s="41" t="s">
        <v>812</v>
      </c>
      <c r="J106" s="155"/>
      <c r="K106" s="154"/>
      <c r="L106" s="154"/>
      <c r="M106" s="272"/>
      <c r="N106" s="460"/>
      <c r="O106" s="460"/>
      <c r="P106" s="38"/>
      <c r="Q106" s="460"/>
      <c r="R106" s="460"/>
      <c r="S106" s="154"/>
      <c r="T106" s="460"/>
      <c r="U106" s="460"/>
      <c r="V106" s="111" t="s">
        <v>252</v>
      </c>
      <c r="W106" s="95"/>
      <c r="X106" s="111">
        <v>11501000</v>
      </c>
      <c r="Y106" s="326" t="s">
        <v>25</v>
      </c>
      <c r="Z106" s="111">
        <v>11501000</v>
      </c>
      <c r="AA106" s="809">
        <f t="shared" si="1"/>
        <v>0</v>
      </c>
      <c r="AB106" s="460"/>
      <c r="AC106" s="476"/>
    </row>
    <row r="107" spans="1:29" s="7" customFormat="1" ht="19.5" customHeight="1">
      <c r="A107" s="469"/>
      <c r="B107" s="24"/>
      <c r="C107" s="24"/>
      <c r="D107" s="24"/>
      <c r="E107" s="26"/>
      <c r="F107" s="26"/>
      <c r="G107" s="27"/>
      <c r="H107" s="40"/>
      <c r="I107" s="148" t="s">
        <v>819</v>
      </c>
      <c r="J107" s="155"/>
      <c r="K107" s="154"/>
      <c r="L107" s="154"/>
      <c r="M107" s="272">
        <v>106122000</v>
      </c>
      <c r="N107" s="460" t="s">
        <v>253</v>
      </c>
      <c r="O107" s="43" t="s">
        <v>256</v>
      </c>
      <c r="P107" s="415">
        <v>0.09</v>
      </c>
      <c r="Q107" s="460">
        <v>2</v>
      </c>
      <c r="R107" s="43" t="s">
        <v>256</v>
      </c>
      <c r="S107" s="45">
        <v>1</v>
      </c>
      <c r="T107" s="384"/>
      <c r="U107" s="460" t="s">
        <v>257</v>
      </c>
      <c r="V107" s="154"/>
      <c r="W107" s="460"/>
      <c r="X107" s="38">
        <v>4775000</v>
      </c>
      <c r="Y107" s="324" t="s">
        <v>253</v>
      </c>
      <c r="Z107" s="38">
        <v>4775000</v>
      </c>
      <c r="AA107" s="424">
        <f t="shared" si="1"/>
        <v>0</v>
      </c>
      <c r="AB107" s="460"/>
      <c r="AC107" s="476"/>
    </row>
    <row r="108" spans="1:29" s="7" customFormat="1" ht="19.5" customHeight="1">
      <c r="A108" s="469"/>
      <c r="B108" s="24"/>
      <c r="C108" s="24"/>
      <c r="D108" s="24"/>
      <c r="E108" s="26"/>
      <c r="F108" s="26"/>
      <c r="G108" s="27"/>
      <c r="H108" s="40"/>
      <c r="I108" s="148" t="s">
        <v>820</v>
      </c>
      <c r="J108" s="155"/>
      <c r="K108" s="154"/>
      <c r="L108" s="154"/>
      <c r="M108" s="272">
        <v>114096000</v>
      </c>
      <c r="N108" s="460" t="s">
        <v>253</v>
      </c>
      <c r="O108" s="43" t="s">
        <v>256</v>
      </c>
      <c r="P108" s="416">
        <v>7.0900000000000005E-2</v>
      </c>
      <c r="Q108" s="460">
        <v>2</v>
      </c>
      <c r="R108" s="43" t="s">
        <v>256</v>
      </c>
      <c r="S108" s="45">
        <v>1</v>
      </c>
      <c r="T108" s="384"/>
      <c r="U108" s="460" t="s">
        <v>257</v>
      </c>
      <c r="V108" s="154"/>
      <c r="W108" s="460"/>
      <c r="X108" s="38">
        <v>4045000</v>
      </c>
      <c r="Y108" s="324" t="s">
        <v>253</v>
      </c>
      <c r="Z108" s="38">
        <v>4045000</v>
      </c>
      <c r="AA108" s="424">
        <f t="shared" si="1"/>
        <v>0</v>
      </c>
      <c r="AB108" s="460"/>
      <c r="AC108" s="476"/>
    </row>
    <row r="109" spans="1:29" s="7" customFormat="1" ht="19.5" customHeight="1">
      <c r="A109" s="469"/>
      <c r="B109" s="24"/>
      <c r="C109" s="24"/>
      <c r="D109" s="24"/>
      <c r="E109" s="26"/>
      <c r="F109" s="26"/>
      <c r="G109" s="27"/>
      <c r="H109" s="40"/>
      <c r="I109" s="148" t="s">
        <v>821</v>
      </c>
      <c r="J109" s="155"/>
      <c r="K109" s="154"/>
      <c r="L109" s="154"/>
      <c r="M109" s="272">
        <v>4045000</v>
      </c>
      <c r="N109" s="460" t="s">
        <v>253</v>
      </c>
      <c r="O109" s="43" t="s">
        <v>256</v>
      </c>
      <c r="P109" s="417">
        <v>0.1295</v>
      </c>
      <c r="Q109" s="210"/>
      <c r="R109" s="43"/>
      <c r="S109" s="45"/>
      <c r="T109" s="385"/>
      <c r="U109" s="460" t="s">
        <v>257</v>
      </c>
      <c r="V109" s="154"/>
      <c r="W109" s="460"/>
      <c r="X109" s="38">
        <v>524000</v>
      </c>
      <c r="Y109" s="324" t="s">
        <v>253</v>
      </c>
      <c r="Z109" s="38">
        <v>524000</v>
      </c>
      <c r="AA109" s="424">
        <f t="shared" si="1"/>
        <v>0</v>
      </c>
      <c r="AB109" s="460"/>
      <c r="AC109" s="476"/>
    </row>
    <row r="110" spans="1:29" s="7" customFormat="1" ht="19.5" customHeight="1">
      <c r="A110" s="469"/>
      <c r="B110" s="24"/>
      <c r="C110" s="24"/>
      <c r="D110" s="24"/>
      <c r="E110" s="26"/>
      <c r="F110" s="26"/>
      <c r="G110" s="27"/>
      <c r="H110" s="40"/>
      <c r="I110" s="148" t="s">
        <v>822</v>
      </c>
      <c r="J110" s="155"/>
      <c r="K110" s="154"/>
      <c r="L110" s="154"/>
      <c r="M110" s="272">
        <v>114096000</v>
      </c>
      <c r="N110" s="460" t="s">
        <v>253</v>
      </c>
      <c r="O110" s="43" t="s">
        <v>256</v>
      </c>
      <c r="P110" s="417">
        <v>1.15E-2</v>
      </c>
      <c r="Q110" s="43"/>
      <c r="R110" s="43" t="s">
        <v>256</v>
      </c>
      <c r="S110" s="45">
        <v>1</v>
      </c>
      <c r="T110" s="384"/>
      <c r="U110" s="460" t="s">
        <v>257</v>
      </c>
      <c r="V110" s="154"/>
      <c r="W110" s="460"/>
      <c r="X110" s="38">
        <v>1313000</v>
      </c>
      <c r="Y110" s="324" t="s">
        <v>253</v>
      </c>
      <c r="Z110" s="38">
        <v>1313000</v>
      </c>
      <c r="AA110" s="424">
        <f t="shared" si="1"/>
        <v>0</v>
      </c>
      <c r="AB110" s="460"/>
      <c r="AC110" s="476"/>
    </row>
    <row r="111" spans="1:29" s="7" customFormat="1" ht="19.5" customHeight="1">
      <c r="A111" s="469"/>
      <c r="B111" s="24"/>
      <c r="C111" s="24"/>
      <c r="D111" s="24"/>
      <c r="E111" s="26"/>
      <c r="F111" s="26"/>
      <c r="G111" s="27"/>
      <c r="H111" s="40"/>
      <c r="I111" s="148" t="s">
        <v>823</v>
      </c>
      <c r="J111" s="155"/>
      <c r="K111" s="154"/>
      <c r="L111" s="154"/>
      <c r="M111" s="272">
        <v>114096000</v>
      </c>
      <c r="N111" s="460" t="s">
        <v>253</v>
      </c>
      <c r="O111" s="43" t="s">
        <v>256</v>
      </c>
      <c r="P111" s="418">
        <v>7.3899999999999999E-3</v>
      </c>
      <c r="Q111" s="43"/>
      <c r="R111" s="43" t="s">
        <v>256</v>
      </c>
      <c r="S111" s="45">
        <v>1</v>
      </c>
      <c r="T111" s="384"/>
      <c r="U111" s="460" t="s">
        <v>257</v>
      </c>
      <c r="V111" s="154"/>
      <c r="W111" s="460"/>
      <c r="X111" s="38">
        <v>844000</v>
      </c>
      <c r="Y111" s="324" t="s">
        <v>253</v>
      </c>
      <c r="Z111" s="38">
        <v>844000</v>
      </c>
      <c r="AA111" s="424">
        <f t="shared" si="1"/>
        <v>0</v>
      </c>
      <c r="AB111" s="460"/>
      <c r="AC111" s="476"/>
    </row>
    <row r="112" spans="1:29" s="7" customFormat="1" ht="19.5" customHeight="1">
      <c r="A112" s="469"/>
      <c r="B112" s="24"/>
      <c r="C112" s="24"/>
      <c r="D112" s="24"/>
      <c r="E112" s="26"/>
      <c r="F112" s="26"/>
      <c r="G112" s="27"/>
      <c r="H112" s="40"/>
      <c r="I112" s="37"/>
      <c r="J112" s="38"/>
      <c r="K112" s="102"/>
      <c r="L112" s="102"/>
      <c r="M112" s="272"/>
      <c r="N112" s="460"/>
      <c r="O112" s="43"/>
      <c r="P112" s="38"/>
      <c r="Q112" s="460"/>
      <c r="R112" s="46"/>
      <c r="S112" s="30"/>
      <c r="T112" s="460"/>
      <c r="U112" s="460"/>
      <c r="V112" s="45"/>
      <c r="W112" s="29"/>
      <c r="X112" s="38"/>
      <c r="Y112" s="324"/>
      <c r="Z112" s="38"/>
      <c r="AA112" s="424">
        <f t="shared" si="1"/>
        <v>0</v>
      </c>
      <c r="AB112" s="460"/>
      <c r="AC112" s="476"/>
    </row>
    <row r="113" spans="1:40" s="7" customFormat="1" ht="19.5" customHeight="1">
      <c r="A113" s="469"/>
      <c r="B113" s="24"/>
      <c r="C113" s="24"/>
      <c r="D113" s="24"/>
      <c r="E113" s="26"/>
      <c r="F113" s="26"/>
      <c r="G113" s="27"/>
      <c r="H113" s="40"/>
      <c r="I113" s="41" t="s">
        <v>813</v>
      </c>
      <c r="J113" s="38"/>
      <c r="K113" s="102"/>
      <c r="L113" s="102"/>
      <c r="M113" s="272"/>
      <c r="N113" s="460"/>
      <c r="O113" s="43"/>
      <c r="P113" s="38"/>
      <c r="Q113" s="460"/>
      <c r="R113" s="46"/>
      <c r="S113" s="30"/>
      <c r="T113" s="460"/>
      <c r="U113" s="460"/>
      <c r="V113" s="111" t="s">
        <v>277</v>
      </c>
      <c r="W113" s="95"/>
      <c r="X113" s="111">
        <v>19600000</v>
      </c>
      <c r="Y113" s="326" t="s">
        <v>25</v>
      </c>
      <c r="Z113" s="111">
        <v>19600000</v>
      </c>
      <c r="AA113" s="809">
        <f t="shared" si="1"/>
        <v>0</v>
      </c>
      <c r="AB113" s="274"/>
      <c r="AC113" s="476"/>
    </row>
    <row r="114" spans="1:40" s="7" customFormat="1" ht="19.5" customHeight="1">
      <c r="A114" s="469"/>
      <c r="B114" s="24"/>
      <c r="C114" s="24"/>
      <c r="D114" s="24"/>
      <c r="E114" s="26"/>
      <c r="F114" s="26"/>
      <c r="G114" s="27"/>
      <c r="H114" s="40"/>
      <c r="I114" s="148" t="s">
        <v>815</v>
      </c>
      <c r="J114" s="273"/>
      <c r="K114" s="272"/>
      <c r="L114" s="272"/>
      <c r="M114" s="232">
        <v>300000</v>
      </c>
      <c r="N114" s="189" t="s">
        <v>253</v>
      </c>
      <c r="O114" s="189" t="s">
        <v>256</v>
      </c>
      <c r="P114" s="421">
        <v>1</v>
      </c>
      <c r="Q114" s="314">
        <v>12</v>
      </c>
      <c r="R114" s="189" t="s">
        <v>255</v>
      </c>
      <c r="S114" s="233">
        <v>1</v>
      </c>
      <c r="T114" s="189"/>
      <c r="U114" s="189" t="s">
        <v>257</v>
      </c>
      <c r="V114" s="272"/>
      <c r="W114" s="274"/>
      <c r="X114" s="272">
        <v>3600000</v>
      </c>
      <c r="Y114" s="318" t="s">
        <v>253</v>
      </c>
      <c r="Z114" s="272">
        <v>3600000</v>
      </c>
      <c r="AA114" s="232">
        <f t="shared" si="1"/>
        <v>0</v>
      </c>
      <c r="AB114" s="274"/>
      <c r="AC114" s="476"/>
    </row>
    <row r="115" spans="1:40" ht="21" customHeight="1">
      <c r="A115" s="23"/>
      <c r="B115" s="24"/>
      <c r="C115" s="24"/>
      <c r="D115" s="24"/>
      <c r="E115" s="26"/>
      <c r="F115" s="26"/>
      <c r="G115" s="27"/>
      <c r="H115" s="40"/>
      <c r="I115" s="148" t="s">
        <v>824</v>
      </c>
      <c r="J115" s="273"/>
      <c r="K115" s="272"/>
      <c r="L115" s="272"/>
      <c r="M115" s="232">
        <v>7000000</v>
      </c>
      <c r="N115" s="39" t="s">
        <v>55</v>
      </c>
      <c r="O115" s="39" t="s">
        <v>56</v>
      </c>
      <c r="P115" s="420">
        <v>1</v>
      </c>
      <c r="Q115" s="313"/>
      <c r="R115" s="39"/>
      <c r="S115" s="211"/>
      <c r="T115" s="39"/>
      <c r="U115" s="39" t="s">
        <v>53</v>
      </c>
      <c r="V115" s="154"/>
      <c r="W115" s="460"/>
      <c r="X115" s="154">
        <v>7000000</v>
      </c>
      <c r="Y115" s="324" t="s">
        <v>55</v>
      </c>
      <c r="Z115" s="272">
        <v>7000000</v>
      </c>
      <c r="AA115" s="232">
        <f t="shared" ref="AA115" si="2">X115-Z115</f>
        <v>0</v>
      </c>
      <c r="AB115" s="274"/>
    </row>
    <row r="116" spans="1:40" s="7" customFormat="1" ht="19.5" customHeight="1">
      <c r="A116" s="469"/>
      <c r="B116" s="24"/>
      <c r="C116" s="24"/>
      <c r="D116" s="24"/>
      <c r="E116" s="26"/>
      <c r="F116" s="26"/>
      <c r="G116" s="27"/>
      <c r="H116" s="40"/>
      <c r="I116" s="148" t="s">
        <v>825</v>
      </c>
      <c r="J116" s="273"/>
      <c r="K116" s="272"/>
      <c r="L116" s="272"/>
      <c r="M116" s="232">
        <v>100000</v>
      </c>
      <c r="N116" s="189" t="s">
        <v>253</v>
      </c>
      <c r="O116" s="189" t="s">
        <v>256</v>
      </c>
      <c r="P116" s="422">
        <v>1</v>
      </c>
      <c r="Q116" s="314">
        <v>90</v>
      </c>
      <c r="R116" s="189" t="s">
        <v>274</v>
      </c>
      <c r="S116" s="233">
        <v>1</v>
      </c>
      <c r="T116" s="189"/>
      <c r="U116" s="189" t="s">
        <v>257</v>
      </c>
      <c r="V116" s="272"/>
      <c r="W116" s="274"/>
      <c r="X116" s="272">
        <v>9000000</v>
      </c>
      <c r="Y116" s="318" t="s">
        <v>253</v>
      </c>
      <c r="Z116" s="272">
        <v>9000000</v>
      </c>
      <c r="AA116" s="232">
        <f t="shared" si="1"/>
        <v>0</v>
      </c>
      <c r="AB116" s="460"/>
      <c r="AC116" s="476"/>
    </row>
    <row r="117" spans="1:40" s="7" customFormat="1" ht="19.5" customHeight="1">
      <c r="A117" s="469"/>
      <c r="B117" s="24"/>
      <c r="C117" s="24"/>
      <c r="D117" s="32"/>
      <c r="E117" s="33"/>
      <c r="F117" s="33"/>
      <c r="G117" s="34"/>
      <c r="H117" s="49"/>
      <c r="I117" s="178"/>
      <c r="J117" s="42"/>
      <c r="K117" s="213"/>
      <c r="L117" s="213"/>
      <c r="M117" s="467"/>
      <c r="N117" s="95"/>
      <c r="O117" s="103"/>
      <c r="P117" s="42"/>
      <c r="Q117" s="95"/>
      <c r="R117" s="104"/>
      <c r="S117" s="111"/>
      <c r="T117" s="95"/>
      <c r="U117" s="95"/>
      <c r="V117" s="212"/>
      <c r="W117" s="50"/>
      <c r="X117" s="42"/>
      <c r="Y117" s="326"/>
      <c r="Z117" s="42"/>
      <c r="AA117" s="425">
        <f t="shared" si="1"/>
        <v>0</v>
      </c>
      <c r="AB117" s="460"/>
      <c r="AC117" s="476"/>
    </row>
    <row r="118" spans="1:40" s="7" customFormat="1" ht="19.5" customHeight="1">
      <c r="A118" s="469"/>
      <c r="B118" s="24"/>
      <c r="C118" s="24"/>
      <c r="D118" s="24" t="s">
        <v>281</v>
      </c>
      <c r="E118" s="26">
        <v>25486</v>
      </c>
      <c r="F118" s="122">
        <f>ROUND(X118/1000,0)</f>
        <v>26740</v>
      </c>
      <c r="G118" s="27">
        <f>F118-E118</f>
        <v>1254</v>
      </c>
      <c r="H118" s="40">
        <f>IF(E118=0,0,G118/E118)</f>
        <v>4.9203484265871456E-2</v>
      </c>
      <c r="I118" s="41" t="s">
        <v>282</v>
      </c>
      <c r="J118" s="38"/>
      <c r="K118" s="102"/>
      <c r="L118" s="102"/>
      <c r="M118" s="272"/>
      <c r="N118" s="460"/>
      <c r="O118" s="43"/>
      <c r="P118" s="38"/>
      <c r="Q118" s="460"/>
      <c r="R118" s="46"/>
      <c r="S118" s="30"/>
      <c r="T118" s="460"/>
      <c r="U118" s="460"/>
      <c r="V118" s="111" t="s">
        <v>283</v>
      </c>
      <c r="W118" s="95"/>
      <c r="X118" s="111">
        <v>26740000</v>
      </c>
      <c r="Y118" s="326" t="s">
        <v>25</v>
      </c>
      <c r="Z118" s="111">
        <v>25486000</v>
      </c>
      <c r="AA118" s="809">
        <f t="shared" si="1"/>
        <v>1254000</v>
      </c>
      <c r="AB118" s="460"/>
      <c r="AC118" s="476"/>
    </row>
    <row r="119" spans="1:40" s="7" customFormat="1" ht="19.5" customHeight="1">
      <c r="A119" s="469"/>
      <c r="B119" s="24"/>
      <c r="C119" s="24"/>
      <c r="D119" s="24"/>
      <c r="E119" s="26"/>
      <c r="F119" s="26"/>
      <c r="G119" s="27"/>
      <c r="H119" s="40"/>
      <c r="I119" s="144" t="s">
        <v>856</v>
      </c>
      <c r="J119" s="38"/>
      <c r="K119" s="102"/>
      <c r="L119" s="102"/>
      <c r="M119" s="232">
        <v>5480000</v>
      </c>
      <c r="N119" s="39" t="s">
        <v>253</v>
      </c>
      <c r="O119" s="39" t="s">
        <v>256</v>
      </c>
      <c r="P119" s="420">
        <v>1</v>
      </c>
      <c r="Q119" s="313"/>
      <c r="R119" s="39"/>
      <c r="S119" s="211"/>
      <c r="T119" s="39"/>
      <c r="U119" s="39" t="s">
        <v>257</v>
      </c>
      <c r="V119" s="154"/>
      <c r="W119" s="460"/>
      <c r="X119" s="154">
        <v>5480000</v>
      </c>
      <c r="Y119" s="324" t="s">
        <v>253</v>
      </c>
      <c r="Z119" s="154">
        <v>5480000</v>
      </c>
      <c r="AA119" s="815">
        <f t="shared" si="1"/>
        <v>0</v>
      </c>
      <c r="AB119" s="460"/>
      <c r="AC119" s="476"/>
    </row>
    <row r="120" spans="1:40" s="7" customFormat="1" ht="19.5" customHeight="1">
      <c r="A120" s="469"/>
      <c r="B120" s="24"/>
      <c r="C120" s="24"/>
      <c r="D120" s="24"/>
      <c r="E120" s="26"/>
      <c r="F120" s="26"/>
      <c r="G120" s="27"/>
      <c r="H120" s="40"/>
      <c r="I120" s="144" t="s">
        <v>855</v>
      </c>
      <c r="J120" s="38"/>
      <c r="K120" s="102"/>
      <c r="L120" s="102"/>
      <c r="M120" s="232">
        <v>21260000</v>
      </c>
      <c r="N120" s="39" t="s">
        <v>253</v>
      </c>
      <c r="O120" s="39" t="s">
        <v>256</v>
      </c>
      <c r="P120" s="420">
        <v>1</v>
      </c>
      <c r="Q120" s="313"/>
      <c r="R120" s="39"/>
      <c r="S120" s="211"/>
      <c r="T120" s="39"/>
      <c r="U120" s="39" t="s">
        <v>257</v>
      </c>
      <c r="V120" s="154"/>
      <c r="W120" s="460"/>
      <c r="X120" s="154">
        <v>21260000</v>
      </c>
      <c r="Y120" s="324" t="s">
        <v>253</v>
      </c>
      <c r="Z120" s="154">
        <v>20006000</v>
      </c>
      <c r="AA120" s="815">
        <f t="shared" si="1"/>
        <v>1254000</v>
      </c>
      <c r="AB120" s="460"/>
      <c r="AC120" s="476"/>
    </row>
    <row r="121" spans="1:40" s="7" customFormat="1" ht="19.5" customHeight="1">
      <c r="A121" s="469"/>
      <c r="B121" s="24"/>
      <c r="C121" s="24"/>
      <c r="D121" s="24"/>
      <c r="E121" s="26"/>
      <c r="F121" s="26"/>
      <c r="G121" s="27"/>
      <c r="H121" s="40"/>
      <c r="I121" s="144"/>
      <c r="J121" s="38"/>
      <c r="K121" s="102"/>
      <c r="L121" s="102"/>
      <c r="M121" s="232"/>
      <c r="N121" s="39"/>
      <c r="O121" s="39"/>
      <c r="P121" s="420"/>
      <c r="Q121" s="313"/>
      <c r="R121" s="39"/>
      <c r="S121" s="211"/>
      <c r="T121" s="39"/>
      <c r="U121" s="39"/>
      <c r="V121" s="154"/>
      <c r="W121" s="460"/>
      <c r="X121" s="154"/>
      <c r="Y121" s="324"/>
      <c r="Z121" s="154"/>
      <c r="AA121" s="815"/>
      <c r="AB121" s="460"/>
      <c r="AC121" s="476"/>
      <c r="AD121" s="1"/>
      <c r="AE121" s="1"/>
      <c r="AF121" s="1"/>
      <c r="AG121" s="1"/>
      <c r="AH121" s="1"/>
      <c r="AI121" s="1"/>
    </row>
    <row r="122" spans="1:40" s="7" customFormat="1" ht="19.5" customHeight="1">
      <c r="A122" s="469"/>
      <c r="B122" s="47"/>
      <c r="C122" s="48"/>
      <c r="D122" s="32"/>
      <c r="E122" s="33"/>
      <c r="F122" s="33"/>
      <c r="G122" s="34"/>
      <c r="H122" s="49"/>
      <c r="I122" s="178"/>
      <c r="J122" s="111"/>
      <c r="K122" s="50"/>
      <c r="L122" s="50"/>
      <c r="M122" s="467"/>
      <c r="N122" s="95"/>
      <c r="O122" s="50"/>
      <c r="P122" s="42"/>
      <c r="Q122" s="95"/>
      <c r="R122" s="50"/>
      <c r="S122" s="178"/>
      <c r="T122" s="50"/>
      <c r="U122" s="39"/>
      <c r="V122" s="154"/>
      <c r="W122" s="460"/>
      <c r="X122" s="111"/>
      <c r="Y122" s="324"/>
      <c r="Z122" s="111"/>
      <c r="AA122" s="809"/>
      <c r="AB122" s="363"/>
      <c r="AC122" s="476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</row>
    <row r="123" spans="1:40" ht="21" customHeight="1">
      <c r="A123" s="23"/>
      <c r="B123" s="24"/>
      <c r="C123" s="24" t="s">
        <v>284</v>
      </c>
      <c r="D123" s="206" t="s">
        <v>264</v>
      </c>
      <c r="E123" s="108">
        <f>SUM(E124:E192)</f>
        <v>5400</v>
      </c>
      <c r="F123" s="108">
        <f>SUM(F124:F192)</f>
        <v>5400</v>
      </c>
      <c r="G123" s="109">
        <f>F123-E123</f>
        <v>0</v>
      </c>
      <c r="H123" s="110">
        <f>IF(E123=0,0,G123/E123)</f>
        <v>0</v>
      </c>
      <c r="I123" s="98" t="s">
        <v>285</v>
      </c>
      <c r="J123" s="99"/>
      <c r="K123" s="100"/>
      <c r="L123" s="100"/>
      <c r="M123" s="203"/>
      <c r="N123" s="379"/>
      <c r="O123" s="379"/>
      <c r="P123" s="412"/>
      <c r="Q123" s="348"/>
      <c r="R123" s="348"/>
      <c r="S123" s="101"/>
      <c r="T123" s="348"/>
      <c r="U123" s="348"/>
      <c r="V123" s="121" t="s">
        <v>252</v>
      </c>
      <c r="W123" s="393"/>
      <c r="X123" s="438">
        <v>5400000</v>
      </c>
      <c r="Y123" s="322" t="s">
        <v>253</v>
      </c>
      <c r="Z123" s="438">
        <v>5400000</v>
      </c>
      <c r="AA123" s="803">
        <f t="shared" si="1"/>
        <v>0</v>
      </c>
      <c r="AB123" s="460"/>
    </row>
    <row r="124" spans="1:40" ht="21" customHeight="1">
      <c r="A124" s="23"/>
      <c r="B124" s="24"/>
      <c r="C124" s="24" t="s">
        <v>266</v>
      </c>
      <c r="D124" s="15" t="s">
        <v>267</v>
      </c>
      <c r="E124" s="122">
        <v>0</v>
      </c>
      <c r="F124" s="122">
        <f>ROUND(X124/1000,0)</f>
        <v>0</v>
      </c>
      <c r="G124" s="141">
        <f>F124-E124</f>
        <v>0</v>
      </c>
      <c r="H124" s="93">
        <f>IF(E124=0,0,G124/E124)</f>
        <v>0</v>
      </c>
      <c r="I124" s="77" t="s">
        <v>268</v>
      </c>
      <c r="J124" s="87"/>
      <c r="K124" s="52"/>
      <c r="L124" s="52"/>
      <c r="M124" s="153"/>
      <c r="N124" s="459"/>
      <c r="O124" s="380"/>
      <c r="P124" s="124"/>
      <c r="Q124" s="459"/>
      <c r="R124" s="357"/>
      <c r="S124" s="293"/>
      <c r="T124" s="386"/>
      <c r="U124" s="459"/>
      <c r="V124" s="219" t="s">
        <v>258</v>
      </c>
      <c r="W124" s="458"/>
      <c r="X124" s="436">
        <v>0</v>
      </c>
      <c r="Y124" s="323" t="s">
        <v>253</v>
      </c>
      <c r="Z124" s="436">
        <v>0</v>
      </c>
      <c r="AA124" s="804">
        <f t="shared" si="1"/>
        <v>0</v>
      </c>
      <c r="AB124" s="460"/>
    </row>
    <row r="125" spans="1:40" ht="21" customHeight="1">
      <c r="A125" s="23"/>
      <c r="B125" s="24"/>
      <c r="C125" s="24"/>
      <c r="D125" s="24"/>
      <c r="E125" s="26"/>
      <c r="F125" s="26"/>
      <c r="G125" s="27"/>
      <c r="H125" s="40"/>
      <c r="I125" s="148" t="s">
        <v>837</v>
      </c>
      <c r="J125" s="155"/>
      <c r="K125" s="154"/>
      <c r="L125" s="154"/>
      <c r="M125" s="272">
        <v>323664</v>
      </c>
      <c r="N125" s="460" t="s">
        <v>25</v>
      </c>
      <c r="O125" s="43" t="s">
        <v>26</v>
      </c>
      <c r="P125" s="275">
        <v>32</v>
      </c>
      <c r="Q125" s="460" t="s">
        <v>124</v>
      </c>
      <c r="R125" s="312" t="s">
        <v>26</v>
      </c>
      <c r="S125" s="309">
        <v>12</v>
      </c>
      <c r="T125" s="383" t="s">
        <v>29</v>
      </c>
      <c r="U125" s="460" t="s">
        <v>26</v>
      </c>
      <c r="V125" s="290">
        <v>0</v>
      </c>
      <c r="W125" s="460" t="s">
        <v>27</v>
      </c>
      <c r="X125" s="275">
        <v>0</v>
      </c>
      <c r="Y125" s="324" t="s">
        <v>220</v>
      </c>
      <c r="Z125" s="275">
        <v>0</v>
      </c>
      <c r="AA125" s="268">
        <f t="shared" si="1"/>
        <v>0</v>
      </c>
      <c r="AB125" s="460"/>
    </row>
    <row r="126" spans="1:40" ht="21" customHeight="1">
      <c r="A126" s="23"/>
      <c r="B126" s="24"/>
      <c r="C126" s="24"/>
      <c r="D126" s="24"/>
      <c r="E126" s="26"/>
      <c r="F126" s="26"/>
      <c r="G126" s="27"/>
      <c r="H126" s="40"/>
      <c r="I126" s="148" t="s">
        <v>838</v>
      </c>
      <c r="J126" s="155"/>
      <c r="K126" s="154"/>
      <c r="L126" s="154"/>
      <c r="M126" s="272">
        <v>40000</v>
      </c>
      <c r="N126" s="460" t="s">
        <v>25</v>
      </c>
      <c r="O126" s="43" t="s">
        <v>26</v>
      </c>
      <c r="P126" s="275">
        <v>32</v>
      </c>
      <c r="Q126" s="460" t="s">
        <v>124</v>
      </c>
      <c r="R126" s="46" t="s">
        <v>26</v>
      </c>
      <c r="S126" s="309">
        <v>1</v>
      </c>
      <c r="T126" s="383" t="s">
        <v>170</v>
      </c>
      <c r="U126" s="460" t="s">
        <v>26</v>
      </c>
      <c r="V126" s="290">
        <v>0</v>
      </c>
      <c r="W126" s="460" t="s">
        <v>27</v>
      </c>
      <c r="X126" s="275">
        <v>0</v>
      </c>
      <c r="Y126" s="324" t="s">
        <v>220</v>
      </c>
      <c r="Z126" s="275">
        <v>0</v>
      </c>
      <c r="AA126" s="268">
        <f t="shared" si="1"/>
        <v>0</v>
      </c>
      <c r="AB126" s="460"/>
    </row>
    <row r="127" spans="1:40" ht="21" customHeight="1">
      <c r="A127" s="23"/>
      <c r="B127" s="24"/>
      <c r="C127" s="24"/>
      <c r="D127" s="24"/>
      <c r="E127" s="26"/>
      <c r="F127" s="26"/>
      <c r="G127" s="27"/>
      <c r="H127" s="40"/>
      <c r="I127" s="148" t="s">
        <v>839</v>
      </c>
      <c r="J127" s="38"/>
      <c r="K127" s="102"/>
      <c r="L127" s="102"/>
      <c r="M127" s="272">
        <v>50000</v>
      </c>
      <c r="N127" s="460" t="s">
        <v>25</v>
      </c>
      <c r="O127" s="43" t="s">
        <v>26</v>
      </c>
      <c r="P127" s="275">
        <v>32</v>
      </c>
      <c r="Q127" s="460" t="s">
        <v>124</v>
      </c>
      <c r="R127" s="46" t="s">
        <v>26</v>
      </c>
      <c r="S127" s="30">
        <v>1</v>
      </c>
      <c r="T127" s="460" t="s">
        <v>170</v>
      </c>
      <c r="U127" s="460" t="s">
        <v>26</v>
      </c>
      <c r="V127" s="290">
        <v>0</v>
      </c>
      <c r="W127" s="460" t="s">
        <v>27</v>
      </c>
      <c r="X127" s="275">
        <v>0</v>
      </c>
      <c r="Y127" s="324" t="s">
        <v>55</v>
      </c>
      <c r="Z127" s="275">
        <v>0</v>
      </c>
      <c r="AA127" s="268">
        <f t="shared" si="1"/>
        <v>0</v>
      </c>
      <c r="AB127" s="460"/>
    </row>
    <row r="128" spans="1:40" ht="21" customHeight="1">
      <c r="A128" s="23"/>
      <c r="B128" s="24"/>
      <c r="C128" s="24"/>
      <c r="D128" s="24"/>
      <c r="E128" s="26"/>
      <c r="F128" s="26"/>
      <c r="G128" s="27"/>
      <c r="H128" s="40"/>
      <c r="I128" s="148" t="s">
        <v>840</v>
      </c>
      <c r="J128" s="38"/>
      <c r="K128" s="102"/>
      <c r="L128" s="102"/>
      <c r="M128" s="272">
        <v>50000</v>
      </c>
      <c r="N128" s="460" t="s">
        <v>25</v>
      </c>
      <c r="O128" s="43" t="s">
        <v>26</v>
      </c>
      <c r="P128" s="275">
        <v>32</v>
      </c>
      <c r="Q128" s="460" t="s">
        <v>124</v>
      </c>
      <c r="R128" s="46" t="s">
        <v>26</v>
      </c>
      <c r="S128" s="30">
        <v>1</v>
      </c>
      <c r="T128" s="460" t="s">
        <v>170</v>
      </c>
      <c r="U128" s="460" t="s">
        <v>26</v>
      </c>
      <c r="V128" s="290">
        <v>0</v>
      </c>
      <c r="W128" s="460" t="s">
        <v>27</v>
      </c>
      <c r="X128" s="275">
        <v>0</v>
      </c>
      <c r="Y128" s="324" t="s">
        <v>220</v>
      </c>
      <c r="Z128" s="275">
        <v>0</v>
      </c>
      <c r="AA128" s="268">
        <f t="shared" si="1"/>
        <v>0</v>
      </c>
      <c r="AB128" s="460"/>
    </row>
    <row r="129" spans="1:28" ht="21" customHeight="1">
      <c r="A129" s="23"/>
      <c r="B129" s="24"/>
      <c r="C129" s="24"/>
      <c r="D129" s="24"/>
      <c r="E129" s="26"/>
      <c r="F129" s="26"/>
      <c r="G129" s="27"/>
      <c r="H129" s="40"/>
      <c r="I129" s="148"/>
      <c r="J129" s="38"/>
      <c r="K129" s="102"/>
      <c r="L129" s="102"/>
      <c r="M129" s="272"/>
      <c r="N129" s="460"/>
      <c r="O129" s="43"/>
      <c r="P129" s="275"/>
      <c r="Q129" s="460"/>
      <c r="R129" s="46"/>
      <c r="S129" s="30"/>
      <c r="T129" s="460"/>
      <c r="U129" s="460"/>
      <c r="V129" s="290"/>
      <c r="W129" s="460"/>
      <c r="X129" s="275"/>
      <c r="Y129" s="324"/>
      <c r="Z129" s="275"/>
      <c r="AA129" s="268"/>
      <c r="AB129" s="460"/>
    </row>
    <row r="130" spans="1:28" ht="21" customHeight="1" thickBot="1">
      <c r="A130" s="23"/>
      <c r="B130" s="24"/>
      <c r="C130" s="24"/>
      <c r="D130" s="15" t="s">
        <v>269</v>
      </c>
      <c r="E130" s="16">
        <v>0</v>
      </c>
      <c r="F130" s="122">
        <f>ROUND(X130/1000,0)</f>
        <v>0</v>
      </c>
      <c r="G130" s="17">
        <f>F130-E130</f>
        <v>0</v>
      </c>
      <c r="H130" s="69">
        <f>IF(E130=0,0,G130/E130)</f>
        <v>0</v>
      </c>
      <c r="I130" s="125" t="s">
        <v>666</v>
      </c>
      <c r="J130" s="124"/>
      <c r="K130" s="127"/>
      <c r="L130" s="127"/>
      <c r="M130" s="153"/>
      <c r="N130" s="459"/>
      <c r="O130" s="380"/>
      <c r="P130" s="124"/>
      <c r="Q130" s="459"/>
      <c r="R130" s="354"/>
      <c r="S130" s="123"/>
      <c r="T130" s="459"/>
      <c r="U130" s="459"/>
      <c r="V130" s="126" t="s">
        <v>258</v>
      </c>
      <c r="W130" s="394"/>
      <c r="X130" s="694">
        <v>0</v>
      </c>
      <c r="Y130" s="325" t="s">
        <v>253</v>
      </c>
      <c r="Z130" s="439">
        <v>0</v>
      </c>
      <c r="AA130" s="805">
        <f t="shared" si="1"/>
        <v>0</v>
      </c>
      <c r="AB130" s="460"/>
    </row>
    <row r="131" spans="1:28" ht="21" customHeight="1">
      <c r="A131" s="23"/>
      <c r="B131" s="24"/>
      <c r="C131" s="24"/>
      <c r="D131" s="24"/>
      <c r="E131" s="26"/>
      <c r="F131" s="26"/>
      <c r="G131" s="27"/>
      <c r="H131" s="40"/>
      <c r="I131" s="149" t="s">
        <v>841</v>
      </c>
      <c r="J131" s="155"/>
      <c r="K131" s="154"/>
      <c r="L131" s="154"/>
      <c r="M131" s="272">
        <v>1350533000</v>
      </c>
      <c r="N131" s="460" t="s">
        <v>253</v>
      </c>
      <c r="O131" s="43" t="s">
        <v>256</v>
      </c>
      <c r="P131" s="413">
        <v>0</v>
      </c>
      <c r="Q131" s="460"/>
      <c r="R131" s="460"/>
      <c r="S131" s="154"/>
      <c r="T131" s="460"/>
      <c r="U131" s="460" t="s">
        <v>257</v>
      </c>
      <c r="V131" s="111" t="s">
        <v>252</v>
      </c>
      <c r="W131" s="95"/>
      <c r="X131" s="467">
        <v>0</v>
      </c>
      <c r="Y131" s="326" t="s">
        <v>25</v>
      </c>
      <c r="Z131" s="111">
        <v>0</v>
      </c>
      <c r="AA131" s="809">
        <f t="shared" si="1"/>
        <v>0</v>
      </c>
      <c r="AB131" s="460"/>
    </row>
    <row r="132" spans="1:28" ht="21" customHeight="1">
      <c r="A132" s="23"/>
      <c r="B132" s="24"/>
      <c r="C132" s="24"/>
      <c r="D132" s="24"/>
      <c r="E132" s="26"/>
      <c r="F132" s="26"/>
      <c r="G132" s="27"/>
      <c r="H132" s="40"/>
      <c r="I132" s="151"/>
      <c r="J132" s="155"/>
      <c r="K132" s="154"/>
      <c r="L132" s="154"/>
      <c r="M132" s="272"/>
      <c r="N132" s="460"/>
      <c r="O132" s="43"/>
      <c r="P132" s="413"/>
      <c r="Q132" s="460"/>
      <c r="R132" s="460"/>
      <c r="S132" s="154"/>
      <c r="T132" s="460"/>
      <c r="U132" s="460"/>
      <c r="V132" s="111"/>
      <c r="W132" s="95"/>
      <c r="X132" s="467"/>
      <c r="Y132" s="326"/>
      <c r="Z132" s="111"/>
      <c r="AA132" s="809"/>
      <c r="AB132" s="460"/>
    </row>
    <row r="133" spans="1:28" ht="21" customHeight="1">
      <c r="A133" s="23"/>
      <c r="B133" s="24"/>
      <c r="C133" s="24"/>
      <c r="D133" s="24"/>
      <c r="E133" s="26"/>
      <c r="F133" s="26"/>
      <c r="G133" s="27"/>
      <c r="H133" s="40"/>
      <c r="I133" s="149" t="s">
        <v>478</v>
      </c>
      <c r="J133" s="155"/>
      <c r="K133" s="154"/>
      <c r="L133" s="154"/>
      <c r="M133" s="272"/>
      <c r="N133" s="460"/>
      <c r="O133" s="460"/>
      <c r="P133" s="38"/>
      <c r="Q133" s="460"/>
      <c r="R133" s="460"/>
      <c r="S133" s="154"/>
      <c r="T133" s="460"/>
      <c r="U133" s="460"/>
      <c r="V133" s="78" t="s">
        <v>252</v>
      </c>
      <c r="W133" s="458"/>
      <c r="X133" s="203">
        <v>0</v>
      </c>
      <c r="Y133" s="323" t="s">
        <v>25</v>
      </c>
      <c r="Z133" s="78">
        <v>0</v>
      </c>
      <c r="AA133" s="807">
        <f t="shared" si="1"/>
        <v>0</v>
      </c>
      <c r="AB133" s="460"/>
    </row>
    <row r="134" spans="1:28" ht="21" customHeight="1">
      <c r="A134" s="23"/>
      <c r="B134" s="24"/>
      <c r="C134" s="24"/>
      <c r="D134" s="24"/>
      <c r="E134" s="26"/>
      <c r="F134" s="26"/>
      <c r="G134" s="27"/>
      <c r="H134" s="40"/>
      <c r="I134" s="148" t="s">
        <v>816</v>
      </c>
      <c r="J134" s="155"/>
      <c r="K134" s="154"/>
      <c r="L134" s="154"/>
      <c r="M134" s="272">
        <v>137550000</v>
      </c>
      <c r="N134" s="460" t="s">
        <v>253</v>
      </c>
      <c r="O134" s="43" t="s">
        <v>256</v>
      </c>
      <c r="P134" s="413">
        <v>0</v>
      </c>
      <c r="Q134" s="460"/>
      <c r="R134" s="460"/>
      <c r="S134" s="154"/>
      <c r="T134" s="460"/>
      <c r="U134" s="460" t="s">
        <v>257</v>
      </c>
      <c r="V134" s="922"/>
      <c r="W134" s="922"/>
      <c r="X134" s="252">
        <v>0</v>
      </c>
      <c r="Y134" s="327" t="s">
        <v>253</v>
      </c>
      <c r="Z134" s="124">
        <v>0</v>
      </c>
      <c r="AA134" s="808">
        <f t="shared" si="1"/>
        <v>0</v>
      </c>
      <c r="AB134" s="460"/>
    </row>
    <row r="135" spans="1:28" ht="21" customHeight="1">
      <c r="A135" s="23"/>
      <c r="B135" s="24"/>
      <c r="C135" s="24"/>
      <c r="D135" s="24"/>
      <c r="E135" s="26"/>
      <c r="F135" s="26"/>
      <c r="G135" s="27"/>
      <c r="H135" s="40"/>
      <c r="I135" s="148" t="s">
        <v>817</v>
      </c>
      <c r="J135" s="155"/>
      <c r="K135" s="154"/>
      <c r="L135" s="154"/>
      <c r="M135" s="272">
        <v>22830000</v>
      </c>
      <c r="N135" s="460" t="s">
        <v>253</v>
      </c>
      <c r="O135" s="43" t="s">
        <v>256</v>
      </c>
      <c r="P135" s="413">
        <v>0</v>
      </c>
      <c r="Q135" s="460"/>
      <c r="R135" s="460"/>
      <c r="S135" s="154"/>
      <c r="T135" s="460"/>
      <c r="U135" s="460" t="s">
        <v>257</v>
      </c>
      <c r="V135" s="919"/>
      <c r="W135" s="919"/>
      <c r="X135" s="275">
        <v>0</v>
      </c>
      <c r="Y135" s="324" t="s">
        <v>253</v>
      </c>
      <c r="Z135" s="38">
        <v>0</v>
      </c>
      <c r="AA135" s="424">
        <f t="shared" si="1"/>
        <v>0</v>
      </c>
      <c r="AB135" s="460"/>
    </row>
    <row r="136" spans="1:28" ht="21" customHeight="1">
      <c r="A136" s="23"/>
      <c r="B136" s="24"/>
      <c r="C136" s="24"/>
      <c r="D136" s="24"/>
      <c r="E136" s="26"/>
      <c r="F136" s="26"/>
      <c r="G136" s="27"/>
      <c r="H136" s="40"/>
      <c r="I136" s="148" t="s">
        <v>818</v>
      </c>
      <c r="J136" s="155"/>
      <c r="K136" s="154"/>
      <c r="L136" s="154"/>
      <c r="M136" s="272">
        <v>294937000</v>
      </c>
      <c r="N136" s="460" t="s">
        <v>253</v>
      </c>
      <c r="O136" s="43" t="s">
        <v>256</v>
      </c>
      <c r="P136" s="413">
        <v>0</v>
      </c>
      <c r="Q136" s="460"/>
      <c r="R136" s="460"/>
      <c r="S136" s="154"/>
      <c r="T136" s="460"/>
      <c r="U136" s="460" t="s">
        <v>257</v>
      </c>
      <c r="V136" s="919"/>
      <c r="W136" s="919"/>
      <c r="X136" s="275">
        <v>0</v>
      </c>
      <c r="Y136" s="324" t="s">
        <v>253</v>
      </c>
      <c r="Z136" s="38">
        <v>0</v>
      </c>
      <c r="AA136" s="424">
        <f t="shared" si="1"/>
        <v>0</v>
      </c>
      <c r="AB136" s="460"/>
    </row>
    <row r="137" spans="1:28" ht="21" customHeight="1">
      <c r="A137" s="23"/>
      <c r="B137" s="24"/>
      <c r="C137" s="24"/>
      <c r="D137" s="24"/>
      <c r="E137" s="26"/>
      <c r="F137" s="26"/>
      <c r="G137" s="27"/>
      <c r="H137" s="40"/>
      <c r="I137" s="148" t="s">
        <v>842</v>
      </c>
      <c r="J137" s="155"/>
      <c r="K137" s="154"/>
      <c r="L137" s="154"/>
      <c r="M137" s="272">
        <v>0</v>
      </c>
      <c r="N137" s="460" t="s">
        <v>201</v>
      </c>
      <c r="O137" s="43" t="s">
        <v>202</v>
      </c>
      <c r="P137" s="413">
        <v>0</v>
      </c>
      <c r="Q137" s="460"/>
      <c r="R137" s="460"/>
      <c r="S137" s="154"/>
      <c r="T137" s="460"/>
      <c r="U137" s="460" t="s">
        <v>53</v>
      </c>
      <c r="V137" s="919"/>
      <c r="W137" s="919"/>
      <c r="X137" s="275">
        <v>0</v>
      </c>
      <c r="Y137" s="324" t="s">
        <v>253</v>
      </c>
      <c r="Z137" s="38">
        <v>0</v>
      </c>
      <c r="AA137" s="424">
        <f t="shared" si="1"/>
        <v>0</v>
      </c>
      <c r="AB137" s="460"/>
    </row>
    <row r="138" spans="1:28" ht="21" customHeight="1">
      <c r="A138" s="23"/>
      <c r="B138" s="24"/>
      <c r="C138" s="24"/>
      <c r="D138" s="24"/>
      <c r="E138" s="26"/>
      <c r="F138" s="26"/>
      <c r="G138" s="27"/>
      <c r="H138" s="40"/>
      <c r="I138" s="148"/>
      <c r="J138" s="155"/>
      <c r="K138" s="154"/>
      <c r="L138" s="154"/>
      <c r="M138" s="272"/>
      <c r="N138" s="460"/>
      <c r="O138" s="43"/>
      <c r="P138" s="413"/>
      <c r="Q138" s="460"/>
      <c r="R138" s="460"/>
      <c r="S138" s="154"/>
      <c r="T138" s="460"/>
      <c r="U138" s="460"/>
      <c r="V138" s="460"/>
      <c r="W138" s="460"/>
      <c r="X138" s="275"/>
      <c r="Y138" s="324"/>
      <c r="Z138" s="38"/>
      <c r="AA138" s="424"/>
      <c r="AB138" s="460"/>
    </row>
    <row r="139" spans="1:28" ht="21" customHeight="1">
      <c r="A139" s="23"/>
      <c r="B139" s="24"/>
      <c r="C139" s="24"/>
      <c r="D139" s="24"/>
      <c r="E139" s="26"/>
      <c r="F139" s="26"/>
      <c r="G139" s="27"/>
      <c r="H139" s="40"/>
      <c r="I139" s="149" t="s">
        <v>843</v>
      </c>
      <c r="J139" s="155"/>
      <c r="K139" s="154"/>
      <c r="L139" s="154"/>
      <c r="M139" s="272"/>
      <c r="N139" s="460"/>
      <c r="O139" s="460"/>
      <c r="P139" s="38"/>
      <c r="Q139" s="460"/>
      <c r="R139" s="460"/>
      <c r="S139" s="154"/>
      <c r="T139" s="460"/>
      <c r="U139" s="460"/>
      <c r="V139" s="111" t="s">
        <v>252</v>
      </c>
      <c r="W139" s="95"/>
      <c r="X139" s="111">
        <v>0</v>
      </c>
      <c r="Y139" s="326" t="s">
        <v>25</v>
      </c>
      <c r="Z139" s="111">
        <v>0</v>
      </c>
      <c r="AA139" s="809">
        <f t="shared" si="1"/>
        <v>0</v>
      </c>
      <c r="AB139" s="460"/>
    </row>
    <row r="140" spans="1:28" ht="21" customHeight="1">
      <c r="A140" s="23"/>
      <c r="B140" s="24"/>
      <c r="C140" s="24"/>
      <c r="D140" s="24"/>
      <c r="E140" s="26"/>
      <c r="F140" s="26"/>
      <c r="G140" s="27"/>
      <c r="H140" s="40"/>
      <c r="I140" s="148" t="s">
        <v>702</v>
      </c>
      <c r="J140" s="155"/>
      <c r="K140" s="154"/>
      <c r="L140" s="154"/>
      <c r="M140" s="272">
        <v>1848561360</v>
      </c>
      <c r="N140" s="460" t="s">
        <v>253</v>
      </c>
      <c r="O140" s="460" t="s">
        <v>254</v>
      </c>
      <c r="P140" s="414">
        <v>12</v>
      </c>
      <c r="Q140" s="43" t="s">
        <v>255</v>
      </c>
      <c r="R140" s="43" t="s">
        <v>256</v>
      </c>
      <c r="S140" s="217">
        <v>0</v>
      </c>
      <c r="T140" s="460"/>
      <c r="U140" s="460" t="s">
        <v>257</v>
      </c>
      <c r="V140" s="52"/>
      <c r="W140" s="459"/>
      <c r="X140" s="124">
        <v>0</v>
      </c>
      <c r="Y140" s="327" t="s">
        <v>253</v>
      </c>
      <c r="Z140" s="124">
        <v>0</v>
      </c>
      <c r="AA140" s="808">
        <f t="shared" si="1"/>
        <v>0</v>
      </c>
      <c r="AB140" s="460"/>
    </row>
    <row r="141" spans="1:28" ht="21" customHeight="1">
      <c r="A141" s="23"/>
      <c r="B141" s="24"/>
      <c r="C141" s="24"/>
      <c r="D141" s="24"/>
      <c r="E141" s="26"/>
      <c r="F141" s="26"/>
      <c r="G141" s="27"/>
      <c r="H141" s="40"/>
      <c r="I141" s="148"/>
      <c r="J141" s="155"/>
      <c r="K141" s="154"/>
      <c r="L141" s="154"/>
      <c r="M141" s="272"/>
      <c r="N141" s="460"/>
      <c r="O141" s="460"/>
      <c r="P141" s="414"/>
      <c r="Q141" s="43"/>
      <c r="R141" s="43"/>
      <c r="S141" s="217"/>
      <c r="T141" s="460"/>
      <c r="U141" s="460"/>
      <c r="V141" s="154"/>
      <c r="W141" s="460"/>
      <c r="X141" s="38"/>
      <c r="Y141" s="324"/>
      <c r="Z141" s="38"/>
      <c r="AA141" s="424"/>
      <c r="AB141" s="460"/>
    </row>
    <row r="142" spans="1:28" ht="21" customHeight="1">
      <c r="A142" s="23"/>
      <c r="B142" s="24"/>
      <c r="C142" s="24"/>
      <c r="D142" s="24"/>
      <c r="E142" s="26"/>
      <c r="F142" s="26"/>
      <c r="G142" s="27"/>
      <c r="H142" s="40"/>
      <c r="I142" s="149" t="s">
        <v>844</v>
      </c>
      <c r="J142" s="155"/>
      <c r="K142" s="154"/>
      <c r="L142" s="154"/>
      <c r="M142" s="272"/>
      <c r="N142" s="460"/>
      <c r="O142" s="460"/>
      <c r="P142" s="38"/>
      <c r="Q142" s="460"/>
      <c r="R142" s="460"/>
      <c r="S142" s="154"/>
      <c r="T142" s="460"/>
      <c r="U142" s="460"/>
      <c r="V142" s="111" t="s">
        <v>252</v>
      </c>
      <c r="W142" s="95"/>
      <c r="X142" s="111">
        <v>0</v>
      </c>
      <c r="Y142" s="326" t="s">
        <v>25</v>
      </c>
      <c r="Z142" s="111">
        <v>0</v>
      </c>
      <c r="AA142" s="809">
        <f t="shared" si="1"/>
        <v>0</v>
      </c>
      <c r="AB142" s="460"/>
    </row>
    <row r="143" spans="1:28" ht="21" customHeight="1">
      <c r="A143" s="23"/>
      <c r="B143" s="24"/>
      <c r="C143" s="24"/>
      <c r="D143" s="24"/>
      <c r="E143" s="26"/>
      <c r="F143" s="26"/>
      <c r="G143" s="27"/>
      <c r="H143" s="40"/>
      <c r="I143" s="148" t="s">
        <v>819</v>
      </c>
      <c r="J143" s="155"/>
      <c r="K143" s="154"/>
      <c r="L143" s="154"/>
      <c r="M143" s="272">
        <v>1547739000</v>
      </c>
      <c r="N143" s="460" t="s">
        <v>253</v>
      </c>
      <c r="O143" s="43" t="s">
        <v>256</v>
      </c>
      <c r="P143" s="415">
        <v>0.09</v>
      </c>
      <c r="Q143" s="460">
        <v>2</v>
      </c>
      <c r="R143" s="43" t="s">
        <v>256</v>
      </c>
      <c r="S143" s="217">
        <v>0</v>
      </c>
      <c r="T143" s="384"/>
      <c r="U143" s="460" t="s">
        <v>257</v>
      </c>
      <c r="V143" s="154"/>
      <c r="W143" s="460"/>
      <c r="X143" s="38">
        <v>0</v>
      </c>
      <c r="Y143" s="324" t="s">
        <v>253</v>
      </c>
      <c r="Z143" s="38">
        <v>0</v>
      </c>
      <c r="AA143" s="424">
        <f t="shared" si="1"/>
        <v>0</v>
      </c>
      <c r="AB143" s="460"/>
    </row>
    <row r="144" spans="1:28" ht="21" customHeight="1">
      <c r="A144" s="23"/>
      <c r="B144" s="24"/>
      <c r="C144" s="24"/>
      <c r="D144" s="24"/>
      <c r="E144" s="26"/>
      <c r="F144" s="26"/>
      <c r="G144" s="27"/>
      <c r="H144" s="40"/>
      <c r="I144" s="148" t="s">
        <v>820</v>
      </c>
      <c r="J144" s="155"/>
      <c r="K144" s="154"/>
      <c r="L144" s="154"/>
      <c r="M144" s="272">
        <v>1758285000</v>
      </c>
      <c r="N144" s="460" t="s">
        <v>253</v>
      </c>
      <c r="O144" s="43" t="s">
        <v>256</v>
      </c>
      <c r="P144" s="416">
        <v>7.0900000000000005E-2</v>
      </c>
      <c r="Q144" s="460">
        <v>2</v>
      </c>
      <c r="R144" s="43" t="s">
        <v>256</v>
      </c>
      <c r="S144" s="217">
        <v>0</v>
      </c>
      <c r="T144" s="384"/>
      <c r="U144" s="460" t="s">
        <v>257</v>
      </c>
      <c r="V144" s="154"/>
      <c r="W144" s="460"/>
      <c r="X144" s="38">
        <v>0</v>
      </c>
      <c r="Y144" s="324" t="s">
        <v>253</v>
      </c>
      <c r="Z144" s="38">
        <v>0</v>
      </c>
      <c r="AA144" s="424">
        <f t="shared" si="1"/>
        <v>0</v>
      </c>
      <c r="AB144" s="460"/>
    </row>
    <row r="145" spans="1:38" ht="21" customHeight="1">
      <c r="A145" s="23"/>
      <c r="B145" s="24"/>
      <c r="C145" s="24"/>
      <c r="D145" s="24"/>
      <c r="E145" s="26"/>
      <c r="F145" s="26"/>
      <c r="G145" s="27"/>
      <c r="H145" s="40"/>
      <c r="I145" s="148" t="s">
        <v>821</v>
      </c>
      <c r="J145" s="155"/>
      <c r="K145" s="154"/>
      <c r="L145" s="154"/>
      <c r="M145" s="272">
        <v>0</v>
      </c>
      <c r="N145" s="460" t="s">
        <v>253</v>
      </c>
      <c r="O145" s="43" t="s">
        <v>256</v>
      </c>
      <c r="P145" s="417">
        <v>0.1295</v>
      </c>
      <c r="Q145" s="210"/>
      <c r="R145" s="43"/>
      <c r="S145" s="45"/>
      <c r="T145" s="385"/>
      <c r="U145" s="460" t="s">
        <v>257</v>
      </c>
      <c r="V145" s="154"/>
      <c r="W145" s="460"/>
      <c r="X145" s="275">
        <v>0</v>
      </c>
      <c r="Y145" s="324" t="s">
        <v>253</v>
      </c>
      <c r="Z145" s="38">
        <v>0</v>
      </c>
      <c r="AA145" s="424">
        <f t="shared" si="1"/>
        <v>0</v>
      </c>
      <c r="AB145" s="460"/>
    </row>
    <row r="146" spans="1:38" ht="21" customHeight="1">
      <c r="A146" s="23"/>
      <c r="B146" s="24"/>
      <c r="C146" s="24"/>
      <c r="D146" s="24"/>
      <c r="E146" s="26"/>
      <c r="F146" s="26"/>
      <c r="G146" s="27"/>
      <c r="H146" s="40"/>
      <c r="I146" s="148" t="s">
        <v>822</v>
      </c>
      <c r="J146" s="155"/>
      <c r="K146" s="154"/>
      <c r="L146" s="154"/>
      <c r="M146" s="272">
        <v>1758285000</v>
      </c>
      <c r="N146" s="460" t="s">
        <v>253</v>
      </c>
      <c r="O146" s="43" t="s">
        <v>256</v>
      </c>
      <c r="P146" s="417">
        <v>1.15E-2</v>
      </c>
      <c r="Q146" s="43"/>
      <c r="R146" s="43" t="s">
        <v>256</v>
      </c>
      <c r="S146" s="217">
        <v>0</v>
      </c>
      <c r="T146" s="384"/>
      <c r="U146" s="460" t="s">
        <v>257</v>
      </c>
      <c r="V146" s="154"/>
      <c r="W146" s="460"/>
      <c r="X146" s="275">
        <v>0</v>
      </c>
      <c r="Y146" s="324" t="s">
        <v>253</v>
      </c>
      <c r="Z146" s="38">
        <v>0</v>
      </c>
      <c r="AA146" s="424">
        <f t="shared" ref="AA146:AA205" si="3">X146-Z146</f>
        <v>0</v>
      </c>
      <c r="AB146" s="460"/>
    </row>
    <row r="147" spans="1:38" ht="21" customHeight="1">
      <c r="A147" s="23"/>
      <c r="B147" s="24"/>
      <c r="C147" s="24"/>
      <c r="D147" s="24"/>
      <c r="E147" s="26"/>
      <c r="F147" s="26"/>
      <c r="G147" s="27"/>
      <c r="H147" s="40"/>
      <c r="I147" s="148" t="s">
        <v>823</v>
      </c>
      <c r="J147" s="155"/>
      <c r="K147" s="154"/>
      <c r="L147" s="154"/>
      <c r="M147" s="272">
        <v>1758285000</v>
      </c>
      <c r="N147" s="460" t="s">
        <v>253</v>
      </c>
      <c r="O147" s="43" t="s">
        <v>256</v>
      </c>
      <c r="P147" s="418">
        <v>7.3899999999999999E-3</v>
      </c>
      <c r="Q147" s="43"/>
      <c r="R147" s="43" t="s">
        <v>256</v>
      </c>
      <c r="S147" s="217">
        <v>0</v>
      </c>
      <c r="T147" s="384"/>
      <c r="U147" s="460" t="s">
        <v>257</v>
      </c>
      <c r="V147" s="154"/>
      <c r="W147" s="460"/>
      <c r="X147" s="38">
        <v>0</v>
      </c>
      <c r="Y147" s="324" t="s">
        <v>253</v>
      </c>
      <c r="Z147" s="38">
        <v>0</v>
      </c>
      <c r="AA147" s="424">
        <f t="shared" si="3"/>
        <v>0</v>
      </c>
      <c r="AB147" s="460"/>
    </row>
    <row r="148" spans="1:38" ht="21" customHeight="1">
      <c r="A148" s="23"/>
      <c r="B148" s="24"/>
      <c r="C148" s="24"/>
      <c r="D148" s="24"/>
      <c r="E148" s="26"/>
      <c r="F148" s="26"/>
      <c r="G148" s="27"/>
      <c r="H148" s="40"/>
      <c r="I148" s="148"/>
      <c r="J148" s="155"/>
      <c r="K148" s="154"/>
      <c r="L148" s="154"/>
      <c r="M148" s="272"/>
      <c r="N148" s="460"/>
      <c r="O148" s="43"/>
      <c r="P148" s="418"/>
      <c r="Q148" s="43"/>
      <c r="R148" s="43"/>
      <c r="S148" s="217"/>
      <c r="T148" s="384"/>
      <c r="U148" s="460"/>
      <c r="V148" s="154"/>
      <c r="W148" s="460"/>
      <c r="X148" s="38"/>
      <c r="Y148" s="324"/>
      <c r="Z148" s="38"/>
      <c r="AA148" s="424">
        <f t="shared" si="3"/>
        <v>0</v>
      </c>
      <c r="AB148" s="460"/>
    </row>
    <row r="149" spans="1:38" ht="21" customHeight="1" thickBot="1">
      <c r="A149" s="23"/>
      <c r="B149" s="24"/>
      <c r="C149" s="24"/>
      <c r="D149" s="15" t="s">
        <v>259</v>
      </c>
      <c r="E149" s="16">
        <v>0</v>
      </c>
      <c r="F149" s="122">
        <f>ROUND(X149/1000,0)</f>
        <v>0</v>
      </c>
      <c r="G149" s="17">
        <f>F149-E149</f>
        <v>0</v>
      </c>
      <c r="H149" s="69">
        <f>IF(E149=0,0,G149/E149)</f>
        <v>0</v>
      </c>
      <c r="I149" s="125" t="s">
        <v>270</v>
      </c>
      <c r="J149" s="124"/>
      <c r="K149" s="127"/>
      <c r="L149" s="127"/>
      <c r="M149" s="153"/>
      <c r="N149" s="459"/>
      <c r="O149" s="380"/>
      <c r="P149" s="124"/>
      <c r="Q149" s="459"/>
      <c r="R149" s="354"/>
      <c r="S149" s="123"/>
      <c r="T149" s="459"/>
      <c r="U149" s="459"/>
      <c r="V149" s="126" t="s">
        <v>258</v>
      </c>
      <c r="W149" s="394"/>
      <c r="X149" s="439">
        <v>0</v>
      </c>
      <c r="Y149" s="325" t="s">
        <v>253</v>
      </c>
      <c r="Z149" s="439">
        <v>0</v>
      </c>
      <c r="AA149" s="805">
        <f t="shared" si="3"/>
        <v>0</v>
      </c>
      <c r="AB149" s="460"/>
    </row>
    <row r="150" spans="1:38" ht="21" customHeight="1">
      <c r="A150" s="23"/>
      <c r="B150" s="24"/>
      <c r="C150" s="24"/>
      <c r="D150" s="24"/>
      <c r="E150" s="26"/>
      <c r="F150" s="26"/>
      <c r="G150" s="27"/>
      <c r="H150" s="40"/>
      <c r="I150" s="146" t="s">
        <v>845</v>
      </c>
      <c r="J150" s="38"/>
      <c r="K150" s="102"/>
      <c r="L150" s="102"/>
      <c r="M150" s="272">
        <v>2641000</v>
      </c>
      <c r="N150" s="173" t="s">
        <v>25</v>
      </c>
      <c r="O150" s="276" t="s">
        <v>26</v>
      </c>
      <c r="P150" s="179">
        <v>30</v>
      </c>
      <c r="Q150" s="173" t="s">
        <v>54</v>
      </c>
      <c r="R150" s="276" t="s">
        <v>202</v>
      </c>
      <c r="S150" s="180">
        <v>0</v>
      </c>
      <c r="T150" s="372"/>
      <c r="U150" s="173" t="s">
        <v>257</v>
      </c>
      <c r="V150" s="940"/>
      <c r="W150" s="940"/>
      <c r="X150" s="38">
        <v>0</v>
      </c>
      <c r="Y150" s="324" t="s">
        <v>253</v>
      </c>
      <c r="Z150" s="38">
        <v>0</v>
      </c>
      <c r="AA150" s="424">
        <f t="shared" si="3"/>
        <v>0</v>
      </c>
      <c r="AB150" s="276"/>
      <c r="AC150" s="725"/>
      <c r="AD150" s="173"/>
      <c r="AE150" s="276"/>
      <c r="AF150" s="180"/>
      <c r="AG150" s="372"/>
      <c r="AH150" s="173"/>
      <c r="AI150" s="919"/>
      <c r="AJ150" s="919"/>
      <c r="AK150" s="38"/>
      <c r="AL150" s="460"/>
    </row>
    <row r="151" spans="1:38" ht="21" customHeight="1">
      <c r="A151" s="23"/>
      <c r="B151" s="24"/>
      <c r="C151" s="24"/>
      <c r="D151" s="24"/>
      <c r="E151" s="26"/>
      <c r="F151" s="26"/>
      <c r="G151" s="27"/>
      <c r="H151" s="40"/>
      <c r="I151" s="146" t="s">
        <v>846</v>
      </c>
      <c r="J151" s="275"/>
      <c r="K151" s="650"/>
      <c r="L151" s="650"/>
      <c r="M151" s="272">
        <v>1500000</v>
      </c>
      <c r="N151" s="173" t="s">
        <v>25</v>
      </c>
      <c r="O151" s="276" t="s">
        <v>26</v>
      </c>
      <c r="P151" s="179">
        <v>18</v>
      </c>
      <c r="Q151" s="173" t="s">
        <v>54</v>
      </c>
      <c r="R151" s="187" t="s">
        <v>202</v>
      </c>
      <c r="S151" s="651">
        <v>0</v>
      </c>
      <c r="T151" s="384"/>
      <c r="U151" s="274" t="s">
        <v>257</v>
      </c>
      <c r="V151" s="941"/>
      <c r="W151" s="941"/>
      <c r="X151" s="275">
        <v>0</v>
      </c>
      <c r="Y151" s="318" t="s">
        <v>253</v>
      </c>
      <c r="Z151" s="275">
        <v>0</v>
      </c>
      <c r="AA151" s="268">
        <f t="shared" si="3"/>
        <v>0</v>
      </c>
      <c r="AB151" s="276"/>
      <c r="AC151" s="725"/>
      <c r="AD151" s="173"/>
      <c r="AE151" s="276"/>
      <c r="AF151" s="180"/>
      <c r="AG151" s="372"/>
      <c r="AH151" s="173"/>
      <c r="AI151" s="919"/>
      <c r="AJ151" s="919"/>
      <c r="AK151" s="38"/>
      <c r="AL151" s="460"/>
    </row>
    <row r="152" spans="1:38" ht="21" customHeight="1">
      <c r="A152" s="23"/>
      <c r="B152" s="24"/>
      <c r="C152" s="24"/>
      <c r="D152" s="24"/>
      <c r="E152" s="26"/>
      <c r="F152" s="26"/>
      <c r="G152" s="27"/>
      <c r="H152" s="40"/>
      <c r="I152" s="200"/>
      <c r="J152" s="236"/>
      <c r="K152" s="596"/>
      <c r="L152" s="596"/>
      <c r="M152" s="186"/>
      <c r="N152" s="235"/>
      <c r="O152" s="277"/>
      <c r="P152" s="597"/>
      <c r="Q152" s="235"/>
      <c r="R152" s="277"/>
      <c r="S152" s="598"/>
      <c r="T152" s="472"/>
      <c r="U152" s="235"/>
      <c r="V152" s="599"/>
      <c r="W152" s="147"/>
      <c r="X152" s="236"/>
      <c r="Y152" s="328"/>
      <c r="Z152" s="275"/>
      <c r="AA152" s="268">
        <f t="shared" si="3"/>
        <v>0</v>
      </c>
      <c r="AB152" s="277"/>
      <c r="AC152" s="606"/>
      <c r="AD152" s="235"/>
      <c r="AE152" s="277"/>
      <c r="AF152" s="598"/>
      <c r="AG152" s="472"/>
      <c r="AH152" s="235"/>
      <c r="AI152" s="599"/>
      <c r="AJ152" s="147"/>
      <c r="AK152" s="236"/>
      <c r="AL152" s="235"/>
    </row>
    <row r="153" spans="1:38" ht="21" customHeight="1">
      <c r="A153" s="23"/>
      <c r="B153" s="24"/>
      <c r="C153" s="24"/>
      <c r="D153" s="32"/>
      <c r="E153" s="33"/>
      <c r="F153" s="33"/>
      <c r="G153" s="34"/>
      <c r="H153" s="49"/>
      <c r="I153" s="41"/>
      <c r="J153" s="42"/>
      <c r="K153" s="213"/>
      <c r="L153" s="213"/>
      <c r="M153" s="467"/>
      <c r="N153" s="95"/>
      <c r="O153" s="103"/>
      <c r="P153" s="42"/>
      <c r="Q153" s="95"/>
      <c r="R153" s="104"/>
      <c r="S153" s="215"/>
      <c r="T153" s="95"/>
      <c r="U153" s="95"/>
      <c r="V153" s="212"/>
      <c r="W153" s="50"/>
      <c r="X153" s="42"/>
      <c r="Y153" s="326"/>
      <c r="Z153" s="42"/>
      <c r="AA153" s="425">
        <f t="shared" si="3"/>
        <v>0</v>
      </c>
      <c r="AB153" s="460"/>
    </row>
    <row r="154" spans="1:38" ht="21" customHeight="1" thickBot="1">
      <c r="A154" s="23"/>
      <c r="B154" s="24"/>
      <c r="C154" s="24"/>
      <c r="D154" s="15" t="s">
        <v>271</v>
      </c>
      <c r="E154" s="16">
        <v>0</v>
      </c>
      <c r="F154" s="122">
        <f>ROUND(X154/1000,0)</f>
        <v>0</v>
      </c>
      <c r="G154" s="17">
        <f>F154-E154</f>
        <v>0</v>
      </c>
      <c r="H154" s="69">
        <f>IF(E154=0,0,G154/E154)</f>
        <v>0</v>
      </c>
      <c r="I154" s="125" t="s">
        <v>272</v>
      </c>
      <c r="J154" s="124"/>
      <c r="K154" s="127"/>
      <c r="L154" s="127"/>
      <c r="M154" s="153"/>
      <c r="N154" s="459"/>
      <c r="O154" s="380"/>
      <c r="P154" s="124"/>
      <c r="Q154" s="459"/>
      <c r="R154" s="354"/>
      <c r="S154" s="123"/>
      <c r="T154" s="459"/>
      <c r="U154" s="459"/>
      <c r="V154" s="126" t="s">
        <v>258</v>
      </c>
      <c r="W154" s="394"/>
      <c r="X154" s="439">
        <v>0</v>
      </c>
      <c r="Y154" s="325" t="s">
        <v>253</v>
      </c>
      <c r="Z154" s="439">
        <v>0</v>
      </c>
      <c r="AA154" s="805">
        <f t="shared" si="3"/>
        <v>0</v>
      </c>
      <c r="AB154" s="460"/>
    </row>
    <row r="155" spans="1:38" ht="21" customHeight="1">
      <c r="A155" s="23"/>
      <c r="B155" s="24"/>
      <c r="C155" s="216"/>
      <c r="D155" s="24" t="s">
        <v>273</v>
      </c>
      <c r="E155" s="26"/>
      <c r="F155" s="26"/>
      <c r="G155" s="27"/>
      <c r="H155" s="40"/>
      <c r="I155" s="37" t="s">
        <v>848</v>
      </c>
      <c r="J155" s="155"/>
      <c r="K155" s="154"/>
      <c r="L155" s="154"/>
      <c r="M155" s="272">
        <v>500</v>
      </c>
      <c r="N155" s="460" t="s">
        <v>55</v>
      </c>
      <c r="O155" s="29" t="s">
        <v>56</v>
      </c>
      <c r="P155" s="419">
        <v>48</v>
      </c>
      <c r="Q155" s="314">
        <v>365</v>
      </c>
      <c r="R155" s="460" t="s">
        <v>274</v>
      </c>
      <c r="S155" s="216">
        <v>0</v>
      </c>
      <c r="T155" s="460"/>
      <c r="U155" s="460" t="s">
        <v>257</v>
      </c>
      <c r="V155" s="154"/>
      <c r="W155" s="460"/>
      <c r="X155" s="275">
        <v>0</v>
      </c>
      <c r="Y155" s="324" t="s">
        <v>25</v>
      </c>
      <c r="Z155" s="275">
        <v>0</v>
      </c>
      <c r="AA155" s="268">
        <f t="shared" si="3"/>
        <v>0</v>
      </c>
      <c r="AB155" s="460"/>
    </row>
    <row r="156" spans="1:38" ht="21" customHeight="1">
      <c r="A156" s="23"/>
      <c r="B156" s="24"/>
      <c r="C156" s="216"/>
      <c r="D156" s="24"/>
      <c r="E156" s="26"/>
      <c r="F156" s="26"/>
      <c r="G156" s="27"/>
      <c r="H156" s="40"/>
      <c r="I156" s="37" t="s">
        <v>849</v>
      </c>
      <c r="J156" s="155"/>
      <c r="K156" s="154"/>
      <c r="L156" s="154"/>
      <c r="M156" s="272">
        <v>5000</v>
      </c>
      <c r="N156" s="460" t="s">
        <v>55</v>
      </c>
      <c r="O156" s="29" t="s">
        <v>56</v>
      </c>
      <c r="P156" s="419">
        <v>48</v>
      </c>
      <c r="Q156" s="313">
        <v>12</v>
      </c>
      <c r="R156" s="460" t="s">
        <v>255</v>
      </c>
      <c r="S156" s="216">
        <v>0</v>
      </c>
      <c r="T156" s="460"/>
      <c r="U156" s="460" t="s">
        <v>257</v>
      </c>
      <c r="V156" s="154"/>
      <c r="W156" s="460"/>
      <c r="X156" s="38">
        <v>0</v>
      </c>
      <c r="Y156" s="324" t="s">
        <v>25</v>
      </c>
      <c r="Z156" s="38">
        <v>0</v>
      </c>
      <c r="AA156" s="424">
        <f t="shared" si="3"/>
        <v>0</v>
      </c>
      <c r="AB156" s="460"/>
    </row>
    <row r="157" spans="1:38" ht="21" customHeight="1">
      <c r="A157" s="23"/>
      <c r="B157" s="24"/>
      <c r="C157" s="216"/>
      <c r="D157" s="24"/>
      <c r="E157" s="26"/>
      <c r="F157" s="26"/>
      <c r="G157" s="27"/>
      <c r="H157" s="40"/>
      <c r="I157" s="37" t="s">
        <v>850</v>
      </c>
      <c r="J157" s="155"/>
      <c r="K157" s="154"/>
      <c r="L157" s="154"/>
      <c r="M157" s="272">
        <v>20000</v>
      </c>
      <c r="N157" s="460" t="s">
        <v>55</v>
      </c>
      <c r="O157" s="29" t="s">
        <v>56</v>
      </c>
      <c r="P157" s="419">
        <v>48</v>
      </c>
      <c r="Q157" s="313">
        <v>4</v>
      </c>
      <c r="R157" s="460" t="s">
        <v>275</v>
      </c>
      <c r="S157" s="216">
        <v>0</v>
      </c>
      <c r="T157" s="460"/>
      <c r="U157" s="460" t="s">
        <v>257</v>
      </c>
      <c r="V157" s="154"/>
      <c r="W157" s="460"/>
      <c r="X157" s="38">
        <v>0</v>
      </c>
      <c r="Y157" s="324" t="s">
        <v>25</v>
      </c>
      <c r="Z157" s="38">
        <v>0</v>
      </c>
      <c r="AA157" s="424">
        <f t="shared" si="3"/>
        <v>0</v>
      </c>
      <c r="AB157" s="460"/>
    </row>
    <row r="158" spans="1:38" ht="21" customHeight="1">
      <c r="A158" s="23"/>
      <c r="B158" s="24"/>
      <c r="C158" s="216"/>
      <c r="D158" s="24"/>
      <c r="E158" s="26"/>
      <c r="F158" s="26"/>
      <c r="G158" s="27"/>
      <c r="H158" s="40"/>
      <c r="I158" s="37" t="s">
        <v>851</v>
      </c>
      <c r="J158" s="155"/>
      <c r="K158" s="154"/>
      <c r="L158" s="154"/>
      <c r="M158" s="272">
        <v>12000</v>
      </c>
      <c r="N158" s="460" t="s">
        <v>55</v>
      </c>
      <c r="O158" s="29" t="s">
        <v>56</v>
      </c>
      <c r="P158" s="419">
        <v>48</v>
      </c>
      <c r="Q158" s="313">
        <v>4</v>
      </c>
      <c r="R158" s="460" t="s">
        <v>275</v>
      </c>
      <c r="S158" s="216">
        <v>0</v>
      </c>
      <c r="T158" s="460"/>
      <c r="U158" s="460" t="s">
        <v>257</v>
      </c>
      <c r="V158" s="154"/>
      <c r="W158" s="460"/>
      <c r="X158" s="38">
        <v>0</v>
      </c>
      <c r="Y158" s="324" t="s">
        <v>25</v>
      </c>
      <c r="Z158" s="38">
        <v>0</v>
      </c>
      <c r="AA158" s="424">
        <f t="shared" si="3"/>
        <v>0</v>
      </c>
      <c r="AB158" s="460"/>
    </row>
    <row r="159" spans="1:38" ht="21" customHeight="1">
      <c r="A159" s="23"/>
      <c r="B159" s="24"/>
      <c r="C159" s="216"/>
      <c r="D159" s="24"/>
      <c r="E159" s="26"/>
      <c r="F159" s="26"/>
      <c r="G159" s="27"/>
      <c r="H159" s="40"/>
      <c r="I159" s="37" t="s">
        <v>852</v>
      </c>
      <c r="J159" s="155"/>
      <c r="K159" s="154"/>
      <c r="L159" s="154"/>
      <c r="M159" s="272">
        <v>40000</v>
      </c>
      <c r="N159" s="460" t="s">
        <v>55</v>
      </c>
      <c r="O159" s="29" t="s">
        <v>56</v>
      </c>
      <c r="P159" s="419">
        <v>48</v>
      </c>
      <c r="Q159" s="313">
        <v>1</v>
      </c>
      <c r="R159" s="460" t="s">
        <v>275</v>
      </c>
      <c r="S159" s="216">
        <v>0</v>
      </c>
      <c r="T159" s="460"/>
      <c r="U159" s="460" t="s">
        <v>257</v>
      </c>
      <c r="V159" s="154"/>
      <c r="W159" s="460"/>
      <c r="X159" s="275">
        <v>0</v>
      </c>
      <c r="Y159" s="324" t="s">
        <v>25</v>
      </c>
      <c r="Z159" s="275">
        <v>0</v>
      </c>
      <c r="AA159" s="268">
        <f t="shared" si="3"/>
        <v>0</v>
      </c>
      <c r="AB159" s="460"/>
    </row>
    <row r="160" spans="1:38" ht="21" customHeight="1">
      <c r="A160" s="23"/>
      <c r="B160" s="24"/>
      <c r="C160" s="24"/>
      <c r="D160" s="32"/>
      <c r="E160" s="33"/>
      <c r="F160" s="33"/>
      <c r="G160" s="34"/>
      <c r="H160" s="49"/>
      <c r="I160" s="41"/>
      <c r="J160" s="42"/>
      <c r="K160" s="213"/>
      <c r="L160" s="213"/>
      <c r="M160" s="467"/>
      <c r="N160" s="95"/>
      <c r="O160" s="103"/>
      <c r="P160" s="42"/>
      <c r="Q160" s="95"/>
      <c r="R160" s="104"/>
      <c r="S160" s="215"/>
      <c r="T160" s="95"/>
      <c r="U160" s="95"/>
      <c r="V160" s="212"/>
      <c r="W160" s="50"/>
      <c r="X160" s="42"/>
      <c r="Y160" s="326"/>
      <c r="Z160" s="42"/>
      <c r="AA160" s="425">
        <f t="shared" si="3"/>
        <v>0</v>
      </c>
      <c r="AB160" s="460"/>
    </row>
    <row r="161" spans="1:28" ht="21" customHeight="1" thickBot="1">
      <c r="A161" s="23"/>
      <c r="B161" s="24"/>
      <c r="C161" s="24"/>
      <c r="D161" s="15" t="s">
        <v>276</v>
      </c>
      <c r="E161" s="16">
        <v>0</v>
      </c>
      <c r="F161" s="122">
        <f>ROUND(X161/1000,0)</f>
        <v>0</v>
      </c>
      <c r="G161" s="17">
        <f>F161-E161</f>
        <v>0</v>
      </c>
      <c r="H161" s="69">
        <f>IF(E161=0,0,G161/E161)</f>
        <v>0</v>
      </c>
      <c r="I161" s="125" t="s">
        <v>464</v>
      </c>
      <c r="J161" s="124"/>
      <c r="K161" s="127"/>
      <c r="L161" s="127"/>
      <c r="M161" s="153"/>
      <c r="N161" s="459"/>
      <c r="O161" s="380"/>
      <c r="P161" s="124"/>
      <c r="Q161" s="459"/>
      <c r="R161" s="354"/>
      <c r="S161" s="123"/>
      <c r="T161" s="459"/>
      <c r="U161" s="459"/>
      <c r="V161" s="126" t="s">
        <v>258</v>
      </c>
      <c r="W161" s="394"/>
      <c r="X161" s="439">
        <v>0</v>
      </c>
      <c r="Y161" s="325" t="s">
        <v>253</v>
      </c>
      <c r="Z161" s="439">
        <v>0</v>
      </c>
      <c r="AA161" s="805">
        <f t="shared" si="3"/>
        <v>0</v>
      </c>
      <c r="AB161" s="460"/>
    </row>
    <row r="162" spans="1:28" ht="21" customHeight="1">
      <c r="A162" s="23"/>
      <c r="B162" s="24"/>
      <c r="C162" s="24"/>
      <c r="D162" s="24" t="s">
        <v>465</v>
      </c>
      <c r="E162" s="26"/>
      <c r="F162" s="26"/>
      <c r="G162" s="27"/>
      <c r="H162" s="40"/>
      <c r="I162" s="214" t="s">
        <v>853</v>
      </c>
      <c r="J162" s="38"/>
      <c r="K162" s="102"/>
      <c r="L162" s="102"/>
      <c r="M162" s="272"/>
      <c r="N162" s="460"/>
      <c r="O162" s="43"/>
      <c r="P162" s="38"/>
      <c r="Q162" s="460"/>
      <c r="R162" s="46"/>
      <c r="S162" s="30"/>
      <c r="T162" s="460"/>
      <c r="U162" s="460"/>
      <c r="V162" s="111" t="s">
        <v>277</v>
      </c>
      <c r="W162" s="95"/>
      <c r="X162" s="111">
        <v>0</v>
      </c>
      <c r="Y162" s="326" t="s">
        <v>25</v>
      </c>
      <c r="Z162" s="111">
        <v>0</v>
      </c>
      <c r="AA162" s="809">
        <f t="shared" si="3"/>
        <v>0</v>
      </c>
      <c r="AB162" s="460"/>
    </row>
    <row r="163" spans="1:28" ht="21" customHeight="1">
      <c r="A163" s="23"/>
      <c r="B163" s="24"/>
      <c r="C163" s="24"/>
      <c r="D163" s="24"/>
      <c r="E163" s="26"/>
      <c r="F163" s="26"/>
      <c r="G163" s="27"/>
      <c r="H163" s="40"/>
      <c r="I163" s="834" t="s">
        <v>854</v>
      </c>
      <c r="J163" s="155"/>
      <c r="K163" s="154"/>
      <c r="L163" s="154"/>
      <c r="M163" s="272"/>
      <c r="N163" s="460"/>
      <c r="O163" s="43"/>
      <c r="P163" s="420"/>
      <c r="Q163" s="460"/>
      <c r="R163" s="460"/>
      <c r="S163" s="154"/>
      <c r="T163" s="460"/>
      <c r="U163" s="460"/>
      <c r="V163" s="111" t="s">
        <v>252</v>
      </c>
      <c r="W163" s="95"/>
      <c r="X163" s="111">
        <v>0</v>
      </c>
      <c r="Y163" s="326" t="s">
        <v>25</v>
      </c>
      <c r="Z163" s="111">
        <v>0</v>
      </c>
      <c r="AA163" s="809">
        <f t="shared" si="3"/>
        <v>0</v>
      </c>
      <c r="AB163" s="460"/>
    </row>
    <row r="164" spans="1:28" ht="21" customHeight="1">
      <c r="A164" s="23"/>
      <c r="B164" s="24"/>
      <c r="C164" s="24"/>
      <c r="D164" s="24"/>
      <c r="E164" s="26"/>
      <c r="F164" s="26"/>
      <c r="G164" s="27"/>
      <c r="H164" s="40"/>
      <c r="I164" s="148" t="s">
        <v>278</v>
      </c>
      <c r="J164" s="155"/>
      <c r="K164" s="154"/>
      <c r="L164" s="154"/>
      <c r="M164" s="272">
        <v>29164000</v>
      </c>
      <c r="N164" s="460" t="s">
        <v>253</v>
      </c>
      <c r="O164" s="43" t="s">
        <v>256</v>
      </c>
      <c r="P164" s="420">
        <v>0</v>
      </c>
      <c r="Q164" s="460"/>
      <c r="R164" s="460"/>
      <c r="S164" s="154"/>
      <c r="T164" s="460"/>
      <c r="U164" s="460" t="s">
        <v>257</v>
      </c>
      <c r="V164" s="52"/>
      <c r="W164" s="459"/>
      <c r="X164" s="52">
        <v>0</v>
      </c>
      <c r="Y164" s="327" t="s">
        <v>253</v>
      </c>
      <c r="Z164" s="52">
        <v>0</v>
      </c>
      <c r="AA164" s="814">
        <f t="shared" si="3"/>
        <v>0</v>
      </c>
      <c r="AB164" s="460"/>
    </row>
    <row r="165" spans="1:28" ht="21" customHeight="1">
      <c r="A165" s="23"/>
      <c r="B165" s="24"/>
      <c r="C165" s="24"/>
      <c r="D165" s="24"/>
      <c r="E165" s="26"/>
      <c r="F165" s="26"/>
      <c r="G165" s="27"/>
      <c r="H165" s="40"/>
      <c r="I165" s="148" t="s">
        <v>279</v>
      </c>
      <c r="J165" s="155"/>
      <c r="K165" s="154"/>
      <c r="L165" s="154"/>
      <c r="M165" s="272">
        <v>28372000</v>
      </c>
      <c r="N165" s="460" t="s">
        <v>253</v>
      </c>
      <c r="O165" s="43" t="s">
        <v>256</v>
      </c>
      <c r="P165" s="420">
        <v>0</v>
      </c>
      <c r="Q165" s="460"/>
      <c r="R165" s="460"/>
      <c r="S165" s="154"/>
      <c r="T165" s="460"/>
      <c r="U165" s="460" t="s">
        <v>257</v>
      </c>
      <c r="V165" s="154"/>
      <c r="W165" s="460"/>
      <c r="X165" s="154">
        <v>0</v>
      </c>
      <c r="Y165" s="324" t="s">
        <v>253</v>
      </c>
      <c r="Z165" s="154">
        <v>0</v>
      </c>
      <c r="AA165" s="815">
        <f t="shared" si="3"/>
        <v>0</v>
      </c>
      <c r="AB165" s="460"/>
    </row>
    <row r="166" spans="1:28" ht="21" customHeight="1">
      <c r="A166" s="23"/>
      <c r="B166" s="24"/>
      <c r="C166" s="24"/>
      <c r="D166" s="24"/>
      <c r="E166" s="26"/>
      <c r="F166" s="26"/>
      <c r="G166" s="27"/>
      <c r="H166" s="40"/>
      <c r="I166" s="148" t="s">
        <v>280</v>
      </c>
      <c r="J166" s="155"/>
      <c r="K166" s="154"/>
      <c r="L166" s="154"/>
      <c r="M166" s="272">
        <v>25518000</v>
      </c>
      <c r="N166" s="460" t="s">
        <v>253</v>
      </c>
      <c r="O166" s="43" t="s">
        <v>256</v>
      </c>
      <c r="P166" s="420">
        <v>0</v>
      </c>
      <c r="Q166" s="460"/>
      <c r="R166" s="460"/>
      <c r="S166" s="154"/>
      <c r="T166" s="460"/>
      <c r="U166" s="460" t="s">
        <v>257</v>
      </c>
      <c r="V166" s="154"/>
      <c r="W166" s="460"/>
      <c r="X166" s="154">
        <v>0</v>
      </c>
      <c r="Y166" s="324" t="s">
        <v>253</v>
      </c>
      <c r="Z166" s="154">
        <v>0</v>
      </c>
      <c r="AA166" s="815">
        <f t="shared" si="3"/>
        <v>0</v>
      </c>
      <c r="AB166" s="460"/>
    </row>
    <row r="167" spans="1:28" ht="21" customHeight="1">
      <c r="A167" s="23"/>
      <c r="B167" s="24"/>
      <c r="C167" s="24"/>
      <c r="D167" s="24"/>
      <c r="E167" s="26"/>
      <c r="F167" s="26"/>
      <c r="G167" s="27"/>
      <c r="H167" s="40"/>
      <c r="I167" s="148"/>
      <c r="J167" s="155"/>
      <c r="K167" s="154"/>
      <c r="L167" s="154"/>
      <c r="M167" s="272"/>
      <c r="N167" s="460"/>
      <c r="O167" s="43"/>
      <c r="P167" s="420"/>
      <c r="Q167" s="460"/>
      <c r="R167" s="460"/>
      <c r="S167" s="154"/>
      <c r="T167" s="460"/>
      <c r="U167" s="460"/>
      <c r="V167" s="154"/>
      <c r="W167" s="460"/>
      <c r="X167" s="154"/>
      <c r="Y167" s="324"/>
      <c r="Z167" s="154"/>
      <c r="AA167" s="815"/>
      <c r="AB167" s="460"/>
    </row>
    <row r="168" spans="1:28" ht="21" customHeight="1">
      <c r="A168" s="23"/>
      <c r="B168" s="24"/>
      <c r="C168" s="24"/>
      <c r="D168" s="24"/>
      <c r="E168" s="26"/>
      <c r="F168" s="26"/>
      <c r="G168" s="27"/>
      <c r="H168" s="40"/>
      <c r="I168" s="41" t="s">
        <v>810</v>
      </c>
      <c r="J168" s="155"/>
      <c r="K168" s="154"/>
      <c r="L168" s="154"/>
      <c r="M168" s="272"/>
      <c r="N168" s="460"/>
      <c r="O168" s="460"/>
      <c r="P168" s="38"/>
      <c r="Q168" s="460"/>
      <c r="R168" s="460"/>
      <c r="S168" s="154"/>
      <c r="T168" s="460"/>
      <c r="U168" s="460"/>
      <c r="V168" s="111" t="s">
        <v>252</v>
      </c>
      <c r="W168" s="95"/>
      <c r="X168" s="111">
        <v>0</v>
      </c>
      <c r="Y168" s="326" t="s">
        <v>25</v>
      </c>
      <c r="Z168" s="111">
        <v>0</v>
      </c>
      <c r="AA168" s="809">
        <f t="shared" si="3"/>
        <v>0</v>
      </c>
      <c r="AB168" s="460"/>
    </row>
    <row r="169" spans="1:28" ht="21" customHeight="1">
      <c r="A169" s="23"/>
      <c r="B169" s="24"/>
      <c r="C169" s="24"/>
      <c r="D169" s="24"/>
      <c r="E169" s="26"/>
      <c r="F169" s="26"/>
      <c r="G169" s="27"/>
      <c r="H169" s="40"/>
      <c r="I169" s="148" t="s">
        <v>816</v>
      </c>
      <c r="J169" s="155"/>
      <c r="K169" s="154"/>
      <c r="L169" s="154"/>
      <c r="M169" s="272">
        <v>8262000</v>
      </c>
      <c r="N169" s="460" t="s">
        <v>253</v>
      </c>
      <c r="O169" s="43" t="s">
        <v>256</v>
      </c>
      <c r="P169" s="420">
        <v>0</v>
      </c>
      <c r="Q169" s="460"/>
      <c r="R169" s="460"/>
      <c r="S169" s="154"/>
      <c r="T169" s="460"/>
      <c r="U169" s="460" t="s">
        <v>257</v>
      </c>
      <c r="V169" s="922"/>
      <c r="W169" s="922"/>
      <c r="X169" s="124">
        <v>0</v>
      </c>
      <c r="Y169" s="327" t="s">
        <v>253</v>
      </c>
      <c r="Z169" s="124">
        <v>0</v>
      </c>
      <c r="AA169" s="808">
        <f t="shared" si="3"/>
        <v>0</v>
      </c>
      <c r="AB169" s="460"/>
    </row>
    <row r="170" spans="1:28" ht="21" customHeight="1">
      <c r="A170" s="23"/>
      <c r="B170" s="24"/>
      <c r="C170" s="24"/>
      <c r="D170" s="24"/>
      <c r="E170" s="26"/>
      <c r="F170" s="26"/>
      <c r="G170" s="27"/>
      <c r="H170" s="40"/>
      <c r="I170" s="146" t="s">
        <v>817</v>
      </c>
      <c r="J170" s="155"/>
      <c r="K170" s="154"/>
      <c r="L170" s="154"/>
      <c r="M170" s="272">
        <v>240000</v>
      </c>
      <c r="N170" s="460" t="s">
        <v>253</v>
      </c>
      <c r="O170" s="43" t="s">
        <v>256</v>
      </c>
      <c r="P170" s="420">
        <v>0</v>
      </c>
      <c r="Q170" s="460"/>
      <c r="R170" s="460"/>
      <c r="S170" s="154"/>
      <c r="T170" s="460"/>
      <c r="U170" s="460" t="s">
        <v>257</v>
      </c>
      <c r="V170" s="919"/>
      <c r="W170" s="919"/>
      <c r="X170" s="275">
        <v>0</v>
      </c>
      <c r="Y170" s="324" t="s">
        <v>253</v>
      </c>
      <c r="Z170" s="38">
        <v>0</v>
      </c>
      <c r="AA170" s="424">
        <f t="shared" si="3"/>
        <v>0</v>
      </c>
      <c r="AB170" s="460"/>
    </row>
    <row r="171" spans="1:28" ht="21" customHeight="1">
      <c r="A171" s="23"/>
      <c r="B171" s="24"/>
      <c r="C171" s="24"/>
      <c r="D171" s="24"/>
      <c r="E171" s="26"/>
      <c r="F171" s="26"/>
      <c r="G171" s="27"/>
      <c r="H171" s="40"/>
      <c r="I171" s="148" t="s">
        <v>818</v>
      </c>
      <c r="J171" s="155"/>
      <c r="K171" s="154"/>
      <c r="L171" s="154"/>
      <c r="M171" s="272">
        <v>19074210</v>
      </c>
      <c r="N171" s="460" t="s">
        <v>253</v>
      </c>
      <c r="O171" s="43" t="s">
        <v>256</v>
      </c>
      <c r="P171" s="420">
        <v>0</v>
      </c>
      <c r="Q171" s="460"/>
      <c r="R171" s="460"/>
      <c r="S171" s="154"/>
      <c r="T171" s="460"/>
      <c r="U171" s="460" t="s">
        <v>257</v>
      </c>
      <c r="V171" s="919"/>
      <c r="W171" s="919"/>
      <c r="X171" s="275">
        <v>0</v>
      </c>
      <c r="Y171" s="324" t="s">
        <v>253</v>
      </c>
      <c r="Z171" s="38">
        <v>0</v>
      </c>
      <c r="AA171" s="424">
        <f t="shared" si="3"/>
        <v>0</v>
      </c>
      <c r="AB171" s="460"/>
    </row>
    <row r="172" spans="1:28" ht="21" customHeight="1">
      <c r="A172" s="23"/>
      <c r="B172" s="24"/>
      <c r="C172" s="24"/>
      <c r="D172" s="24"/>
      <c r="E172" s="26"/>
      <c r="F172" s="26"/>
      <c r="G172" s="27"/>
      <c r="H172" s="40"/>
      <c r="I172" s="148"/>
      <c r="J172" s="155"/>
      <c r="K172" s="154"/>
      <c r="L172" s="154"/>
      <c r="M172" s="272"/>
      <c r="N172" s="460"/>
      <c r="O172" s="43"/>
      <c r="P172" s="420"/>
      <c r="Q172" s="460"/>
      <c r="R172" s="460"/>
      <c r="S172" s="154"/>
      <c r="T172" s="460"/>
      <c r="U172" s="460"/>
      <c r="V172" s="460"/>
      <c r="W172" s="460"/>
      <c r="X172" s="275"/>
      <c r="Y172" s="324"/>
      <c r="Z172" s="38"/>
      <c r="AA172" s="424"/>
      <c r="AB172" s="460"/>
    </row>
    <row r="173" spans="1:28" ht="21" customHeight="1">
      <c r="A173" s="23"/>
      <c r="B173" s="24"/>
      <c r="C173" s="24"/>
      <c r="D173" s="24"/>
      <c r="E173" s="26"/>
      <c r="F173" s="26"/>
      <c r="G173" s="27"/>
      <c r="H173" s="40"/>
      <c r="I173" s="41" t="s">
        <v>811</v>
      </c>
      <c r="J173" s="155"/>
      <c r="K173" s="154"/>
      <c r="L173" s="154"/>
      <c r="M173" s="272"/>
      <c r="N173" s="460"/>
      <c r="O173" s="460"/>
      <c r="P173" s="38"/>
      <c r="Q173" s="460"/>
      <c r="R173" s="460"/>
      <c r="S173" s="154"/>
      <c r="T173" s="460"/>
      <c r="U173" s="460"/>
      <c r="V173" s="111" t="s">
        <v>252</v>
      </c>
      <c r="W173" s="95"/>
      <c r="X173" s="467">
        <v>0</v>
      </c>
      <c r="Y173" s="326" t="s">
        <v>25</v>
      </c>
      <c r="Z173" s="111">
        <v>0</v>
      </c>
      <c r="AA173" s="809">
        <f t="shared" si="3"/>
        <v>0</v>
      </c>
      <c r="AB173" s="460"/>
    </row>
    <row r="174" spans="1:28" ht="21" customHeight="1">
      <c r="A174" s="23"/>
      <c r="B174" s="24"/>
      <c r="C174" s="24"/>
      <c r="D174" s="24"/>
      <c r="E174" s="26"/>
      <c r="F174" s="26"/>
      <c r="G174" s="27"/>
      <c r="H174" s="40"/>
      <c r="I174" s="148" t="s">
        <v>814</v>
      </c>
      <c r="J174" s="155"/>
      <c r="K174" s="154"/>
      <c r="L174" s="154"/>
      <c r="M174" s="272">
        <v>110630000</v>
      </c>
      <c r="N174" s="460" t="s">
        <v>253</v>
      </c>
      <c r="O174" s="460" t="s">
        <v>254</v>
      </c>
      <c r="P174" s="414">
        <v>12</v>
      </c>
      <c r="Q174" s="43" t="s">
        <v>255</v>
      </c>
      <c r="R174" s="43" t="s">
        <v>256</v>
      </c>
      <c r="S174" s="45">
        <v>0</v>
      </c>
      <c r="T174" s="460"/>
      <c r="U174" s="460" t="s">
        <v>257</v>
      </c>
      <c r="V174" s="52"/>
      <c r="W174" s="459"/>
      <c r="X174" s="252">
        <v>0</v>
      </c>
      <c r="Y174" s="327" t="s">
        <v>253</v>
      </c>
      <c r="Z174" s="124">
        <v>0</v>
      </c>
      <c r="AA174" s="808">
        <f t="shared" si="3"/>
        <v>0</v>
      </c>
      <c r="AB174" s="460"/>
    </row>
    <row r="175" spans="1:28" ht="21" customHeight="1">
      <c r="A175" s="23"/>
      <c r="B175" s="24"/>
      <c r="C175" s="24"/>
      <c r="D175" s="24"/>
      <c r="E175" s="26"/>
      <c r="F175" s="26"/>
      <c r="G175" s="27"/>
      <c r="H175" s="40"/>
      <c r="I175" s="148"/>
      <c r="J175" s="155"/>
      <c r="K175" s="154"/>
      <c r="L175" s="154"/>
      <c r="M175" s="272"/>
      <c r="N175" s="460"/>
      <c r="O175" s="460"/>
      <c r="P175" s="414"/>
      <c r="Q175" s="43"/>
      <c r="R175" s="43"/>
      <c r="S175" s="45"/>
      <c r="T175" s="460"/>
      <c r="U175" s="460"/>
      <c r="V175" s="154"/>
      <c r="W175" s="460"/>
      <c r="X175" s="275"/>
      <c r="Y175" s="324"/>
      <c r="Z175" s="38"/>
      <c r="AA175" s="424"/>
      <c r="AB175" s="460"/>
    </row>
    <row r="176" spans="1:28" ht="21" customHeight="1">
      <c r="A176" s="23"/>
      <c r="B176" s="24"/>
      <c r="C176" s="24"/>
      <c r="D176" s="24"/>
      <c r="E176" s="26"/>
      <c r="F176" s="26"/>
      <c r="G176" s="27"/>
      <c r="H176" s="40"/>
      <c r="I176" s="41" t="s">
        <v>812</v>
      </c>
      <c r="J176" s="155"/>
      <c r="K176" s="154"/>
      <c r="L176" s="154"/>
      <c r="M176" s="272"/>
      <c r="N176" s="460"/>
      <c r="O176" s="460"/>
      <c r="P176" s="38"/>
      <c r="Q176" s="460"/>
      <c r="R176" s="460"/>
      <c r="S176" s="154"/>
      <c r="T176" s="460"/>
      <c r="U176" s="460"/>
      <c r="V176" s="111" t="s">
        <v>252</v>
      </c>
      <c r="W176" s="95"/>
      <c r="X176" s="467">
        <v>0</v>
      </c>
      <c r="Y176" s="326" t="s">
        <v>25</v>
      </c>
      <c r="Z176" s="111">
        <v>0</v>
      </c>
      <c r="AA176" s="809">
        <f t="shared" si="3"/>
        <v>0</v>
      </c>
      <c r="AB176" s="460"/>
    </row>
    <row r="177" spans="1:28" ht="21" customHeight="1">
      <c r="A177" s="23"/>
      <c r="B177" s="24"/>
      <c r="C177" s="24"/>
      <c r="D177" s="24"/>
      <c r="E177" s="26"/>
      <c r="F177" s="26"/>
      <c r="G177" s="27"/>
      <c r="H177" s="40"/>
      <c r="I177" s="148" t="s">
        <v>819</v>
      </c>
      <c r="J177" s="155"/>
      <c r="K177" s="154"/>
      <c r="L177" s="154"/>
      <c r="M177" s="272">
        <v>106122000</v>
      </c>
      <c r="N177" s="460" t="s">
        <v>253</v>
      </c>
      <c r="O177" s="43" t="s">
        <v>256</v>
      </c>
      <c r="P177" s="415">
        <v>0.09</v>
      </c>
      <c r="Q177" s="460">
        <v>2</v>
      </c>
      <c r="R177" s="43" t="s">
        <v>256</v>
      </c>
      <c r="S177" s="45">
        <v>0</v>
      </c>
      <c r="T177" s="384"/>
      <c r="U177" s="460" t="s">
        <v>257</v>
      </c>
      <c r="V177" s="154"/>
      <c r="W177" s="460"/>
      <c r="X177" s="275">
        <v>0</v>
      </c>
      <c r="Y177" s="324" t="s">
        <v>253</v>
      </c>
      <c r="Z177" s="38">
        <v>0</v>
      </c>
      <c r="AA177" s="424">
        <f t="shared" si="3"/>
        <v>0</v>
      </c>
      <c r="AB177" s="460"/>
    </row>
    <row r="178" spans="1:28" ht="21" customHeight="1">
      <c r="A178" s="23"/>
      <c r="B178" s="24"/>
      <c r="C178" s="24"/>
      <c r="D178" s="24"/>
      <c r="E178" s="26"/>
      <c r="F178" s="26"/>
      <c r="G178" s="27"/>
      <c r="H178" s="40"/>
      <c r="I178" s="148" t="s">
        <v>820</v>
      </c>
      <c r="J178" s="155"/>
      <c r="K178" s="154"/>
      <c r="L178" s="154"/>
      <c r="M178" s="272">
        <v>114096000</v>
      </c>
      <c r="N178" s="460" t="s">
        <v>253</v>
      </c>
      <c r="O178" s="43" t="s">
        <v>256</v>
      </c>
      <c r="P178" s="416">
        <v>7.0900000000000005E-2</v>
      </c>
      <c r="Q178" s="460">
        <v>2</v>
      </c>
      <c r="R178" s="43" t="s">
        <v>256</v>
      </c>
      <c r="S178" s="45">
        <v>0</v>
      </c>
      <c r="T178" s="384"/>
      <c r="U178" s="460" t="s">
        <v>257</v>
      </c>
      <c r="V178" s="154"/>
      <c r="W178" s="460"/>
      <c r="X178" s="275">
        <v>0</v>
      </c>
      <c r="Y178" s="324" t="s">
        <v>253</v>
      </c>
      <c r="Z178" s="38">
        <v>0</v>
      </c>
      <c r="AA178" s="424">
        <f t="shared" si="3"/>
        <v>0</v>
      </c>
      <c r="AB178" s="460"/>
    </row>
    <row r="179" spans="1:28" ht="21" customHeight="1">
      <c r="A179" s="23"/>
      <c r="B179" s="24"/>
      <c r="C179" s="24"/>
      <c r="D179" s="24"/>
      <c r="E179" s="26"/>
      <c r="F179" s="26"/>
      <c r="G179" s="27"/>
      <c r="H179" s="40"/>
      <c r="I179" s="148" t="s">
        <v>821</v>
      </c>
      <c r="J179" s="155"/>
      <c r="K179" s="154"/>
      <c r="L179" s="154"/>
      <c r="M179" s="272">
        <v>0</v>
      </c>
      <c r="N179" s="460" t="s">
        <v>253</v>
      </c>
      <c r="O179" s="43" t="s">
        <v>256</v>
      </c>
      <c r="P179" s="417">
        <v>0.1295</v>
      </c>
      <c r="Q179" s="460"/>
      <c r="R179" s="43"/>
      <c r="S179" s="45"/>
      <c r="T179" s="385"/>
      <c r="U179" s="460" t="s">
        <v>257</v>
      </c>
      <c r="V179" s="154"/>
      <c r="W179" s="460"/>
      <c r="X179" s="275">
        <v>0</v>
      </c>
      <c r="Y179" s="324" t="s">
        <v>253</v>
      </c>
      <c r="Z179" s="38">
        <v>0</v>
      </c>
      <c r="AA179" s="424">
        <f t="shared" si="3"/>
        <v>0</v>
      </c>
      <c r="AB179" s="460"/>
    </row>
    <row r="180" spans="1:28" ht="21" customHeight="1">
      <c r="A180" s="23"/>
      <c r="B180" s="24"/>
      <c r="C180" s="24"/>
      <c r="D180" s="24"/>
      <c r="E180" s="26"/>
      <c r="F180" s="26"/>
      <c r="G180" s="27"/>
      <c r="H180" s="40"/>
      <c r="I180" s="148" t="s">
        <v>822</v>
      </c>
      <c r="J180" s="155"/>
      <c r="K180" s="154"/>
      <c r="L180" s="154"/>
      <c r="M180" s="272">
        <v>114096000</v>
      </c>
      <c r="N180" s="460" t="s">
        <v>253</v>
      </c>
      <c r="O180" s="43" t="s">
        <v>256</v>
      </c>
      <c r="P180" s="417">
        <v>1.15E-2</v>
      </c>
      <c r="Q180" s="43"/>
      <c r="R180" s="43" t="s">
        <v>256</v>
      </c>
      <c r="S180" s="45">
        <v>0</v>
      </c>
      <c r="T180" s="384"/>
      <c r="U180" s="460" t="s">
        <v>257</v>
      </c>
      <c r="V180" s="154"/>
      <c r="W180" s="460"/>
      <c r="X180" s="275">
        <v>0</v>
      </c>
      <c r="Y180" s="324" t="s">
        <v>253</v>
      </c>
      <c r="Z180" s="38">
        <v>0</v>
      </c>
      <c r="AA180" s="424">
        <f t="shared" si="3"/>
        <v>0</v>
      </c>
      <c r="AB180" s="460"/>
    </row>
    <row r="181" spans="1:28" ht="21" customHeight="1">
      <c r="A181" s="23"/>
      <c r="B181" s="24"/>
      <c r="C181" s="24"/>
      <c r="D181" s="24"/>
      <c r="E181" s="26"/>
      <c r="F181" s="26"/>
      <c r="G181" s="27"/>
      <c r="H181" s="40"/>
      <c r="I181" s="148" t="s">
        <v>823</v>
      </c>
      <c r="J181" s="155"/>
      <c r="K181" s="154"/>
      <c r="L181" s="154"/>
      <c r="M181" s="272">
        <v>114096000</v>
      </c>
      <c r="N181" s="460" t="s">
        <v>253</v>
      </c>
      <c r="O181" s="43" t="s">
        <v>256</v>
      </c>
      <c r="P181" s="418">
        <v>7.3899999999999999E-3</v>
      </c>
      <c r="Q181" s="43"/>
      <c r="R181" s="43" t="s">
        <v>256</v>
      </c>
      <c r="S181" s="45">
        <v>0</v>
      </c>
      <c r="T181" s="384"/>
      <c r="U181" s="460" t="s">
        <v>257</v>
      </c>
      <c r="V181" s="154"/>
      <c r="W181" s="460"/>
      <c r="X181" s="38">
        <v>0</v>
      </c>
      <c r="Y181" s="324" t="s">
        <v>253</v>
      </c>
      <c r="Z181" s="38">
        <v>0</v>
      </c>
      <c r="AA181" s="424">
        <f t="shared" si="3"/>
        <v>0</v>
      </c>
      <c r="AB181" s="460"/>
    </row>
    <row r="182" spans="1:28" ht="21" customHeight="1">
      <c r="A182" s="23"/>
      <c r="B182" s="24"/>
      <c r="C182" s="24"/>
      <c r="D182" s="24"/>
      <c r="E182" s="26"/>
      <c r="F182" s="26"/>
      <c r="G182" s="27"/>
      <c r="H182" s="40"/>
      <c r="I182" s="37"/>
      <c r="J182" s="38"/>
      <c r="K182" s="102"/>
      <c r="L182" s="102"/>
      <c r="M182" s="272"/>
      <c r="N182" s="460"/>
      <c r="O182" s="43"/>
      <c r="P182" s="38"/>
      <c r="Q182" s="460"/>
      <c r="R182" s="46"/>
      <c r="S182" s="30"/>
      <c r="T182" s="460"/>
      <c r="U182" s="460"/>
      <c r="V182" s="45"/>
      <c r="W182" s="29"/>
      <c r="X182" s="38"/>
      <c r="Y182" s="324"/>
      <c r="Z182" s="38"/>
      <c r="AA182" s="424">
        <f t="shared" si="3"/>
        <v>0</v>
      </c>
      <c r="AB182" s="460"/>
    </row>
    <row r="183" spans="1:28" ht="21" customHeight="1">
      <c r="A183" s="23"/>
      <c r="B183" s="24"/>
      <c r="C183" s="24"/>
      <c r="D183" s="24"/>
      <c r="E183" s="26"/>
      <c r="F183" s="26"/>
      <c r="G183" s="27"/>
      <c r="H183" s="40"/>
      <c r="I183" s="41" t="s">
        <v>813</v>
      </c>
      <c r="J183" s="38"/>
      <c r="K183" s="102"/>
      <c r="L183" s="102"/>
      <c r="M183" s="272"/>
      <c r="N183" s="460"/>
      <c r="O183" s="43"/>
      <c r="P183" s="38"/>
      <c r="Q183" s="460"/>
      <c r="R183" s="46"/>
      <c r="S183" s="30"/>
      <c r="T183" s="460"/>
      <c r="U183" s="460"/>
      <c r="V183" s="111" t="s">
        <v>277</v>
      </c>
      <c r="W183" s="95"/>
      <c r="X183" s="111">
        <v>0</v>
      </c>
      <c r="Y183" s="326" t="s">
        <v>25</v>
      </c>
      <c r="Z183" s="111">
        <v>0</v>
      </c>
      <c r="AA183" s="809">
        <f t="shared" si="3"/>
        <v>0</v>
      </c>
      <c r="AB183" s="274"/>
    </row>
    <row r="184" spans="1:28" ht="21" customHeight="1">
      <c r="A184" s="23"/>
      <c r="B184" s="24"/>
      <c r="C184" s="24"/>
      <c r="D184" s="24"/>
      <c r="E184" s="26"/>
      <c r="F184" s="26"/>
      <c r="G184" s="27"/>
      <c r="H184" s="40"/>
      <c r="I184" s="148" t="s">
        <v>815</v>
      </c>
      <c r="J184" s="273"/>
      <c r="K184" s="272"/>
      <c r="L184" s="272"/>
      <c r="M184" s="232">
        <v>300000</v>
      </c>
      <c r="N184" s="189" t="s">
        <v>253</v>
      </c>
      <c r="O184" s="189" t="s">
        <v>256</v>
      </c>
      <c r="P184" s="421">
        <v>1</v>
      </c>
      <c r="Q184" s="314">
        <v>12</v>
      </c>
      <c r="R184" s="189" t="s">
        <v>255</v>
      </c>
      <c r="S184" s="233">
        <v>0</v>
      </c>
      <c r="T184" s="189"/>
      <c r="U184" s="189" t="s">
        <v>257</v>
      </c>
      <c r="V184" s="272"/>
      <c r="W184" s="274"/>
      <c r="X184" s="272">
        <v>0</v>
      </c>
      <c r="Y184" s="318" t="s">
        <v>253</v>
      </c>
      <c r="Z184" s="272">
        <v>0</v>
      </c>
      <c r="AA184" s="232">
        <f t="shared" si="3"/>
        <v>0</v>
      </c>
      <c r="AB184" s="274"/>
    </row>
    <row r="185" spans="1:28" ht="21" customHeight="1">
      <c r="A185" s="23"/>
      <c r="B185" s="24"/>
      <c r="C185" s="24"/>
      <c r="D185" s="24"/>
      <c r="E185" s="26"/>
      <c r="F185" s="26"/>
      <c r="G185" s="27"/>
      <c r="H185" s="40"/>
      <c r="I185" s="148" t="s">
        <v>824</v>
      </c>
      <c r="J185" s="273"/>
      <c r="K185" s="272"/>
      <c r="L185" s="272"/>
      <c r="M185" s="232">
        <v>7000000</v>
      </c>
      <c r="N185" s="39" t="s">
        <v>55</v>
      </c>
      <c r="O185" s="39" t="s">
        <v>56</v>
      </c>
      <c r="P185" s="420">
        <v>0</v>
      </c>
      <c r="Q185" s="313"/>
      <c r="R185" s="39"/>
      <c r="S185" s="211"/>
      <c r="T185" s="39"/>
      <c r="U185" s="39" t="s">
        <v>53</v>
      </c>
      <c r="V185" s="154"/>
      <c r="W185" s="460"/>
      <c r="X185" s="154">
        <v>0</v>
      </c>
      <c r="Y185" s="324" t="s">
        <v>55</v>
      </c>
      <c r="Z185" s="272">
        <v>0</v>
      </c>
      <c r="AA185" s="232">
        <f t="shared" ref="AA185" si="4">X185-Z185</f>
        <v>0</v>
      </c>
      <c r="AB185" s="274"/>
    </row>
    <row r="186" spans="1:28" ht="21" customHeight="1">
      <c r="A186" s="23"/>
      <c r="B186" s="24"/>
      <c r="C186" s="24"/>
      <c r="D186" s="24"/>
      <c r="E186" s="26"/>
      <c r="F186" s="26"/>
      <c r="G186" s="27"/>
      <c r="H186" s="40"/>
      <c r="I186" s="148" t="s">
        <v>825</v>
      </c>
      <c r="J186" s="273"/>
      <c r="K186" s="272"/>
      <c r="L186" s="272"/>
      <c r="M186" s="232">
        <v>100000</v>
      </c>
      <c r="N186" s="189" t="s">
        <v>253</v>
      </c>
      <c r="O186" s="189" t="s">
        <v>256</v>
      </c>
      <c r="P186" s="422">
        <v>1</v>
      </c>
      <c r="Q186" s="314">
        <v>90</v>
      </c>
      <c r="R186" s="189" t="s">
        <v>274</v>
      </c>
      <c r="S186" s="233">
        <v>0</v>
      </c>
      <c r="T186" s="189"/>
      <c r="U186" s="189" t="s">
        <v>257</v>
      </c>
      <c r="V186" s="272"/>
      <c r="W186" s="274"/>
      <c r="X186" s="272">
        <v>0</v>
      </c>
      <c r="Y186" s="318" t="s">
        <v>253</v>
      </c>
      <c r="Z186" s="272">
        <v>0</v>
      </c>
      <c r="AA186" s="232">
        <f t="shared" si="3"/>
        <v>0</v>
      </c>
      <c r="AB186" s="460"/>
    </row>
    <row r="187" spans="1:28" ht="21" customHeight="1">
      <c r="A187" s="23"/>
      <c r="B187" s="24"/>
      <c r="C187" s="24"/>
      <c r="D187" s="32"/>
      <c r="E187" s="33"/>
      <c r="F187" s="33"/>
      <c r="G187" s="34"/>
      <c r="H187" s="49"/>
      <c r="I187" s="178"/>
      <c r="J187" s="42"/>
      <c r="K187" s="213"/>
      <c r="L187" s="213"/>
      <c r="M187" s="467"/>
      <c r="N187" s="95"/>
      <c r="O187" s="103"/>
      <c r="P187" s="42"/>
      <c r="Q187" s="95"/>
      <c r="R187" s="104"/>
      <c r="S187" s="111"/>
      <c r="T187" s="95"/>
      <c r="U187" s="95"/>
      <c r="V187" s="212"/>
      <c r="W187" s="50"/>
      <c r="X187" s="42"/>
      <c r="Y187" s="326"/>
      <c r="Z187" s="42"/>
      <c r="AA187" s="425">
        <f t="shared" si="3"/>
        <v>0</v>
      </c>
      <c r="AB187" s="460"/>
    </row>
    <row r="188" spans="1:28" ht="21" customHeight="1">
      <c r="A188" s="23"/>
      <c r="B188" s="24"/>
      <c r="C188" s="24"/>
      <c r="D188" s="24" t="s">
        <v>281</v>
      </c>
      <c r="E188" s="26">
        <v>5400</v>
      </c>
      <c r="F188" s="122">
        <f>ROUND(X188/1000,0)</f>
        <v>5400</v>
      </c>
      <c r="G188" s="27">
        <f>F188-E188</f>
        <v>0</v>
      </c>
      <c r="H188" s="40">
        <f>IF(E188=0,0,G188/E188)</f>
        <v>0</v>
      </c>
      <c r="I188" s="41" t="s">
        <v>282</v>
      </c>
      <c r="J188" s="38"/>
      <c r="K188" s="102"/>
      <c r="L188" s="102"/>
      <c r="M188" s="272"/>
      <c r="N188" s="460"/>
      <c r="O188" s="43"/>
      <c r="P188" s="38"/>
      <c r="Q188" s="460"/>
      <c r="R188" s="46"/>
      <c r="S188" s="30"/>
      <c r="T188" s="460"/>
      <c r="U188" s="460"/>
      <c r="V188" s="111" t="s">
        <v>283</v>
      </c>
      <c r="W188" s="95"/>
      <c r="X188" s="111">
        <v>5400000</v>
      </c>
      <c r="Y188" s="326" t="s">
        <v>25</v>
      </c>
      <c r="Z188" s="111">
        <v>5400000</v>
      </c>
      <c r="AA188" s="809">
        <f t="shared" si="3"/>
        <v>0</v>
      </c>
      <c r="AB188" s="460"/>
    </row>
    <row r="189" spans="1:28" ht="21" customHeight="1">
      <c r="A189" s="23"/>
      <c r="B189" s="24"/>
      <c r="C189" s="24"/>
      <c r="D189" s="24"/>
      <c r="E189" s="26"/>
      <c r="F189" s="26"/>
      <c r="G189" s="27"/>
      <c r="H189" s="40"/>
      <c r="I189" s="144" t="s">
        <v>856</v>
      </c>
      <c r="J189" s="38"/>
      <c r="K189" s="102"/>
      <c r="L189" s="102"/>
      <c r="M189" s="232">
        <v>5480000</v>
      </c>
      <c r="N189" s="39" t="s">
        <v>253</v>
      </c>
      <c r="O189" s="39" t="s">
        <v>256</v>
      </c>
      <c r="P189" s="420">
        <v>0</v>
      </c>
      <c r="Q189" s="313"/>
      <c r="R189" s="39"/>
      <c r="S189" s="211"/>
      <c r="T189" s="39"/>
      <c r="U189" s="39" t="s">
        <v>257</v>
      </c>
      <c r="V189" s="154"/>
      <c r="W189" s="460"/>
      <c r="X189" s="154">
        <v>0</v>
      </c>
      <c r="Y189" s="324" t="s">
        <v>253</v>
      </c>
      <c r="Z189" s="154">
        <v>0</v>
      </c>
      <c r="AA189" s="815">
        <f t="shared" si="3"/>
        <v>0</v>
      </c>
      <c r="AB189" s="460"/>
    </row>
    <row r="190" spans="1:28" ht="21" customHeight="1">
      <c r="A190" s="23"/>
      <c r="B190" s="24"/>
      <c r="C190" s="24"/>
      <c r="D190" s="24"/>
      <c r="E190" s="26"/>
      <c r="F190" s="26"/>
      <c r="G190" s="27"/>
      <c r="H190" s="40"/>
      <c r="I190" s="144" t="s">
        <v>855</v>
      </c>
      <c r="J190" s="38"/>
      <c r="K190" s="102"/>
      <c r="L190" s="102"/>
      <c r="M190" s="232">
        <v>21260000</v>
      </c>
      <c r="N190" s="39" t="s">
        <v>253</v>
      </c>
      <c r="O190" s="39" t="s">
        <v>256</v>
      </c>
      <c r="P190" s="420">
        <v>0</v>
      </c>
      <c r="Q190" s="313"/>
      <c r="R190" s="39"/>
      <c r="S190" s="211"/>
      <c r="T190" s="39"/>
      <c r="U190" s="39" t="s">
        <v>257</v>
      </c>
      <c r="V190" s="154"/>
      <c r="W190" s="460"/>
      <c r="X190" s="154">
        <v>0</v>
      </c>
      <c r="Y190" s="324" t="s">
        <v>253</v>
      </c>
      <c r="Z190" s="154">
        <v>0</v>
      </c>
      <c r="AA190" s="815">
        <f t="shared" si="3"/>
        <v>0</v>
      </c>
      <c r="AB190" s="274"/>
    </row>
    <row r="191" spans="1:28" ht="21" customHeight="1">
      <c r="A191" s="23"/>
      <c r="B191" s="24"/>
      <c r="C191" s="24"/>
      <c r="D191" s="24"/>
      <c r="E191" s="26"/>
      <c r="F191" s="26"/>
      <c r="G191" s="27"/>
      <c r="H191" s="40"/>
      <c r="I191" s="148" t="s">
        <v>861</v>
      </c>
      <c r="J191" s="273"/>
      <c r="K191" s="272"/>
      <c r="L191" s="272"/>
      <c r="M191" s="232">
        <v>300000</v>
      </c>
      <c r="N191" s="189" t="s">
        <v>253</v>
      </c>
      <c r="O191" s="189" t="s">
        <v>202</v>
      </c>
      <c r="P191" s="422">
        <v>18</v>
      </c>
      <c r="Q191" s="314"/>
      <c r="R191" s="189"/>
      <c r="S191" s="233"/>
      <c r="T191" s="189"/>
      <c r="U191" s="189" t="s">
        <v>53</v>
      </c>
      <c r="V191" s="272"/>
      <c r="W191" s="274"/>
      <c r="X191" s="272">
        <v>5400000</v>
      </c>
      <c r="Y191" s="318" t="s">
        <v>253</v>
      </c>
      <c r="Z191" s="272">
        <v>5400000</v>
      </c>
      <c r="AA191" s="232">
        <f t="shared" si="3"/>
        <v>0</v>
      </c>
      <c r="AB191" s="274"/>
    </row>
    <row r="192" spans="1:28" ht="21" customHeight="1">
      <c r="A192" s="23"/>
      <c r="B192" s="24"/>
      <c r="C192" s="24"/>
      <c r="D192" s="24"/>
      <c r="E192" s="26"/>
      <c r="F192" s="26"/>
      <c r="G192" s="27"/>
      <c r="H192" s="40"/>
      <c r="I192" s="148"/>
      <c r="J192" s="273"/>
      <c r="K192" s="272"/>
      <c r="L192" s="272"/>
      <c r="M192" s="272"/>
      <c r="N192" s="274"/>
      <c r="O192" s="187"/>
      <c r="P192" s="423"/>
      <c r="Q192" s="187"/>
      <c r="R192" s="187"/>
      <c r="S192" s="263"/>
      <c r="T192" s="384"/>
      <c r="U192" s="189"/>
      <c r="V192" s="272"/>
      <c r="W192" s="274"/>
      <c r="X192" s="275"/>
      <c r="Y192" s="318"/>
      <c r="Z192" s="275"/>
      <c r="AA192" s="268">
        <f t="shared" si="3"/>
        <v>0</v>
      </c>
      <c r="AB192" s="363"/>
    </row>
    <row r="193" spans="1:40" ht="21" customHeight="1">
      <c r="A193" s="23"/>
      <c r="B193" s="24"/>
      <c r="C193" s="15" t="s">
        <v>286</v>
      </c>
      <c r="D193" s="206" t="s">
        <v>264</v>
      </c>
      <c r="E193" s="108">
        <f>E194</f>
        <v>0</v>
      </c>
      <c r="F193" s="108">
        <f>F194</f>
        <v>0</v>
      </c>
      <c r="G193" s="109">
        <f>F193-E193</f>
        <v>0</v>
      </c>
      <c r="H193" s="110">
        <f>IF(E193=0,0,G193/E193)</f>
        <v>0</v>
      </c>
      <c r="I193" s="98" t="s">
        <v>285</v>
      </c>
      <c r="J193" s="99"/>
      <c r="K193" s="100"/>
      <c r="L193" s="100"/>
      <c r="M193" s="203"/>
      <c r="N193" s="379"/>
      <c r="O193" s="379"/>
      <c r="P193" s="412"/>
      <c r="Q193" s="348"/>
      <c r="R193" s="348"/>
      <c r="S193" s="101"/>
      <c r="T193" s="348"/>
      <c r="U193" s="348"/>
      <c r="V193" s="121" t="s">
        <v>252</v>
      </c>
      <c r="W193" s="393"/>
      <c r="X193" s="437">
        <v>0</v>
      </c>
      <c r="Y193" s="322" t="s">
        <v>253</v>
      </c>
      <c r="Z193" s="437">
        <v>0</v>
      </c>
      <c r="AA193" s="816">
        <f t="shared" si="3"/>
        <v>0</v>
      </c>
      <c r="AB193" s="274"/>
      <c r="AD193" s="7"/>
      <c r="AE193" s="7"/>
      <c r="AF193" s="7"/>
      <c r="AG193" s="7"/>
      <c r="AH193" s="7"/>
      <c r="AI193" s="7"/>
    </row>
    <row r="194" spans="1:40" ht="21" customHeight="1">
      <c r="A194" s="23"/>
      <c r="B194" s="24"/>
      <c r="C194" s="24" t="s">
        <v>266</v>
      </c>
      <c r="D194" s="24" t="s">
        <v>287</v>
      </c>
      <c r="E194" s="26">
        <v>0</v>
      </c>
      <c r="F194" s="26">
        <f>ROUND(X194/1000,0)</f>
        <v>0</v>
      </c>
      <c r="G194" s="141">
        <f>F194-E194</f>
        <v>0</v>
      </c>
      <c r="H194" s="93">
        <f>IF(E194=0,0,G194/E194)</f>
        <v>0</v>
      </c>
      <c r="I194" s="148"/>
      <c r="J194" s="273"/>
      <c r="K194" s="272"/>
      <c r="L194" s="272"/>
      <c r="M194" s="272"/>
      <c r="N194" s="274"/>
      <c r="O194" s="187"/>
      <c r="P194" s="268"/>
      <c r="Q194" s="187"/>
      <c r="R194" s="190"/>
      <c r="S194" s="291"/>
      <c r="T194" s="384"/>
      <c r="U194" s="274" t="s">
        <v>257</v>
      </c>
      <c r="V194" s="272"/>
      <c r="W194" s="274"/>
      <c r="X194" s="145">
        <v>0</v>
      </c>
      <c r="Y194" s="318" t="s">
        <v>253</v>
      </c>
      <c r="Z194" s="145">
        <v>0</v>
      </c>
      <c r="AA194" s="811">
        <f t="shared" si="3"/>
        <v>0</v>
      </c>
      <c r="AB194" s="460"/>
      <c r="AJ194" s="7"/>
      <c r="AK194" s="7"/>
      <c r="AL194" s="7"/>
      <c r="AM194" s="7"/>
      <c r="AN194" s="7"/>
    </row>
    <row r="195" spans="1:40" s="7" customFormat="1" ht="19.5" customHeight="1">
      <c r="A195" s="692"/>
      <c r="B195" s="48"/>
      <c r="C195" s="48"/>
      <c r="D195" s="32"/>
      <c r="E195" s="33"/>
      <c r="F195" s="33"/>
      <c r="G195" s="34"/>
      <c r="H195" s="49"/>
      <c r="I195" s="41"/>
      <c r="J195" s="111"/>
      <c r="K195" s="50"/>
      <c r="L195" s="50"/>
      <c r="M195" s="693"/>
      <c r="N195" s="95"/>
      <c r="O195" s="50"/>
      <c r="P195" s="42"/>
      <c r="Q195" s="95"/>
      <c r="R195" s="95"/>
      <c r="S195" s="111"/>
      <c r="T195" s="95"/>
      <c r="U195" s="95"/>
      <c r="V195" s="111"/>
      <c r="W195" s="95"/>
      <c r="X195" s="111"/>
      <c r="Y195" s="326"/>
      <c r="Z195" s="111"/>
      <c r="AA195" s="809">
        <f t="shared" si="3"/>
        <v>0</v>
      </c>
      <c r="AB195" s="601"/>
      <c r="AC195" s="476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</row>
    <row r="196" spans="1:40" ht="21" customHeight="1">
      <c r="A196" s="14" t="s">
        <v>288</v>
      </c>
      <c r="B196" s="15" t="s">
        <v>30</v>
      </c>
      <c r="C196" s="938" t="s">
        <v>289</v>
      </c>
      <c r="D196" s="939"/>
      <c r="E196" s="128">
        <f>SUM(E197,E211)</f>
        <v>118870</v>
      </c>
      <c r="F196" s="128">
        <f>SUM(F197,F211)</f>
        <v>116390</v>
      </c>
      <c r="G196" s="129">
        <f>F196-E196</f>
        <v>-2480</v>
      </c>
      <c r="H196" s="130">
        <f>IF(E196=0,0,G196/E196)</f>
        <v>-2.0863127786657693E-2</v>
      </c>
      <c r="I196" s="131" t="s">
        <v>290</v>
      </c>
      <c r="J196" s="132"/>
      <c r="K196" s="133"/>
      <c r="L196" s="133"/>
      <c r="M196" s="463"/>
      <c r="N196" s="347"/>
      <c r="O196" s="347"/>
      <c r="P196" s="138"/>
      <c r="Q196" s="347" t="s">
        <v>291</v>
      </c>
      <c r="R196" s="133"/>
      <c r="S196" s="134"/>
      <c r="T196" s="133"/>
      <c r="U196" s="133"/>
      <c r="V196" s="134"/>
      <c r="W196" s="133"/>
      <c r="X196" s="440">
        <v>116390000</v>
      </c>
      <c r="Y196" s="321" t="s">
        <v>25</v>
      </c>
      <c r="Z196" s="440">
        <v>118870000</v>
      </c>
      <c r="AA196" s="802">
        <f t="shared" si="3"/>
        <v>-2480000</v>
      </c>
      <c r="AB196" s="363"/>
    </row>
    <row r="197" spans="1:40" ht="21" customHeight="1">
      <c r="A197" s="23" t="s">
        <v>292</v>
      </c>
      <c r="B197" s="24" t="s">
        <v>292</v>
      </c>
      <c r="C197" s="15" t="s">
        <v>293</v>
      </c>
      <c r="D197" s="206" t="s">
        <v>264</v>
      </c>
      <c r="E197" s="108">
        <f>E198+E207</f>
        <v>24070</v>
      </c>
      <c r="F197" s="108">
        <f>F198+F207</f>
        <v>21590</v>
      </c>
      <c r="G197" s="109">
        <f>F197-E197</f>
        <v>-2480</v>
      </c>
      <c r="H197" s="110">
        <f>IF(E197=0,0,G197/E197)</f>
        <v>-0.10303282093892813</v>
      </c>
      <c r="I197" s="98" t="s">
        <v>294</v>
      </c>
      <c r="J197" s="99"/>
      <c r="K197" s="100"/>
      <c r="L197" s="100"/>
      <c r="M197" s="203"/>
      <c r="N197" s="379"/>
      <c r="O197" s="379"/>
      <c r="P197" s="412"/>
      <c r="Q197" s="348"/>
      <c r="R197" s="348"/>
      <c r="S197" s="101"/>
      <c r="T197" s="348"/>
      <c r="U197" s="348"/>
      <c r="V197" s="121" t="s">
        <v>252</v>
      </c>
      <c r="W197" s="393"/>
      <c r="X197" s="438">
        <v>21590000</v>
      </c>
      <c r="Y197" s="322" t="s">
        <v>253</v>
      </c>
      <c r="Z197" s="438">
        <v>24070000</v>
      </c>
      <c r="AA197" s="803">
        <f t="shared" si="3"/>
        <v>-2480000</v>
      </c>
      <c r="AB197" s="460"/>
    </row>
    <row r="198" spans="1:40" ht="21.75" customHeight="1">
      <c r="A198" s="23"/>
      <c r="B198" s="24"/>
      <c r="C198" s="24" t="s">
        <v>288</v>
      </c>
      <c r="D198" s="15" t="s">
        <v>295</v>
      </c>
      <c r="E198" s="16">
        <v>22270</v>
      </c>
      <c r="F198" s="26">
        <f>ROUND(X198/1000,0)</f>
        <v>19790</v>
      </c>
      <c r="G198" s="141">
        <f>F198-E198</f>
        <v>-2480</v>
      </c>
      <c r="H198" s="93">
        <f>IF(E198=0,0,G198/E198)</f>
        <v>-0.11136057476425684</v>
      </c>
      <c r="I198" s="77" t="s">
        <v>296</v>
      </c>
      <c r="J198" s="87"/>
      <c r="K198" s="52"/>
      <c r="L198" s="52"/>
      <c r="M198" s="153"/>
      <c r="N198" s="459"/>
      <c r="O198" s="459"/>
      <c r="P198" s="124"/>
      <c r="Q198" s="459"/>
      <c r="R198" s="459"/>
      <c r="S198" s="52"/>
      <c r="T198" s="459"/>
      <c r="U198" s="459"/>
      <c r="V198" s="921" t="s">
        <v>252</v>
      </c>
      <c r="W198" s="921"/>
      <c r="X198" s="204">
        <v>19790000</v>
      </c>
      <c r="Y198" s="323" t="s">
        <v>253</v>
      </c>
      <c r="Z198" s="204">
        <v>22270000</v>
      </c>
      <c r="AA198" s="817">
        <f t="shared" si="3"/>
        <v>-2480000</v>
      </c>
      <c r="AB198" s="460"/>
    </row>
    <row r="199" spans="1:40" ht="18" customHeight="1">
      <c r="A199" s="23"/>
      <c r="B199" s="24"/>
      <c r="C199" s="24"/>
      <c r="D199" s="24"/>
      <c r="E199" s="26"/>
      <c r="F199" s="26"/>
      <c r="G199" s="27"/>
      <c r="H199" s="13"/>
      <c r="I199" s="148" t="s">
        <v>862</v>
      </c>
      <c r="J199" s="273"/>
      <c r="K199" s="272"/>
      <c r="L199" s="272"/>
      <c r="M199" s="272">
        <v>600000</v>
      </c>
      <c r="N199" s="460" t="s">
        <v>55</v>
      </c>
      <c r="O199" s="43" t="s">
        <v>56</v>
      </c>
      <c r="P199" s="424">
        <v>12</v>
      </c>
      <c r="Q199" s="43" t="s">
        <v>0</v>
      </c>
      <c r="R199" s="46"/>
      <c r="S199" s="291"/>
      <c r="T199" s="384"/>
      <c r="U199" s="460" t="s">
        <v>257</v>
      </c>
      <c r="V199" s="154"/>
      <c r="W199" s="460"/>
      <c r="X199" s="275">
        <v>7200000</v>
      </c>
      <c r="Y199" s="324" t="s">
        <v>55</v>
      </c>
      <c r="Z199" s="275">
        <v>7200000</v>
      </c>
      <c r="AA199" s="268">
        <f t="shared" si="3"/>
        <v>0</v>
      </c>
      <c r="AB199" s="460"/>
    </row>
    <row r="200" spans="1:40" ht="18" customHeight="1">
      <c r="A200" s="23"/>
      <c r="B200" s="24"/>
      <c r="C200" s="24"/>
      <c r="D200" s="24"/>
      <c r="E200" s="26"/>
      <c r="F200" s="26"/>
      <c r="G200" s="27"/>
      <c r="H200" s="13"/>
      <c r="I200" s="148" t="s">
        <v>863</v>
      </c>
      <c r="J200" s="273"/>
      <c r="K200" s="272"/>
      <c r="L200" s="272"/>
      <c r="M200" s="272"/>
      <c r="N200" s="460"/>
      <c r="O200" s="43"/>
      <c r="P200" s="424"/>
      <c r="Q200" s="43"/>
      <c r="R200" s="46"/>
      <c r="S200" s="291"/>
      <c r="T200" s="384"/>
      <c r="U200" s="460"/>
      <c r="V200" s="154"/>
      <c r="W200" s="460"/>
      <c r="X200" s="275">
        <v>5000000</v>
      </c>
      <c r="Y200" s="324" t="s">
        <v>410</v>
      </c>
      <c r="Z200" s="275">
        <v>5000000</v>
      </c>
      <c r="AA200" s="268">
        <f t="shared" si="3"/>
        <v>0</v>
      </c>
      <c r="AB200" s="476"/>
    </row>
    <row r="201" spans="1:40" ht="18" customHeight="1">
      <c r="A201" s="23"/>
      <c r="B201" s="24"/>
      <c r="C201" s="24"/>
      <c r="D201" s="24"/>
      <c r="E201" s="26"/>
      <c r="F201" s="26"/>
      <c r="G201" s="27"/>
      <c r="H201" s="13"/>
      <c r="I201" s="148" t="s">
        <v>864</v>
      </c>
      <c r="J201" s="273"/>
      <c r="K201" s="272"/>
      <c r="L201" s="272"/>
      <c r="M201" s="272"/>
      <c r="N201" s="460"/>
      <c r="O201" s="43"/>
      <c r="P201" s="424"/>
      <c r="Q201" s="43"/>
      <c r="R201" s="46"/>
      <c r="S201" s="291"/>
      <c r="T201" s="384"/>
      <c r="U201" s="460"/>
      <c r="V201" s="154"/>
      <c r="W201" s="460"/>
      <c r="X201" s="275">
        <v>3070000</v>
      </c>
      <c r="Y201" s="324" t="s">
        <v>410</v>
      </c>
      <c r="Z201" s="275">
        <v>3070000</v>
      </c>
      <c r="AA201" s="268">
        <f t="shared" si="3"/>
        <v>0</v>
      </c>
      <c r="AB201" s="476"/>
    </row>
    <row r="202" spans="1:40" ht="18" customHeight="1">
      <c r="A202" s="23"/>
      <c r="B202" s="24"/>
      <c r="C202" s="24"/>
      <c r="D202" s="24"/>
      <c r="E202" s="26"/>
      <c r="F202" s="26"/>
      <c r="G202" s="27"/>
      <c r="H202" s="13"/>
      <c r="I202" s="148" t="s">
        <v>865</v>
      </c>
      <c r="J202" s="200"/>
      <c r="K202" s="186"/>
      <c r="L202" s="186"/>
      <c r="M202" s="186"/>
      <c r="N202" s="235"/>
      <c r="O202" s="277"/>
      <c r="P202" s="691"/>
      <c r="Q202" s="277"/>
      <c r="R202" s="686"/>
      <c r="S202" s="763"/>
      <c r="T202" s="472"/>
      <c r="U202" s="235"/>
      <c r="V202" s="186"/>
      <c r="W202" s="235"/>
      <c r="X202" s="275">
        <v>3520000</v>
      </c>
      <c r="Y202" s="318" t="s">
        <v>55</v>
      </c>
      <c r="Z202" s="275">
        <v>6000000</v>
      </c>
      <c r="AA202" s="268">
        <f t="shared" si="3"/>
        <v>-2480000</v>
      </c>
      <c r="AB202" s="476"/>
    </row>
    <row r="203" spans="1:40" ht="18" customHeight="1">
      <c r="A203" s="23"/>
      <c r="B203" s="24"/>
      <c r="C203" s="24"/>
      <c r="D203" s="24"/>
      <c r="E203" s="26"/>
      <c r="F203" s="26"/>
      <c r="G203" s="27"/>
      <c r="H203" s="13"/>
      <c r="I203" s="148" t="s">
        <v>866</v>
      </c>
      <c r="J203" s="273"/>
      <c r="K203" s="272"/>
      <c r="L203" s="272"/>
      <c r="M203" s="272"/>
      <c r="N203" s="274"/>
      <c r="O203" s="187"/>
      <c r="P203" s="268"/>
      <c r="Q203" s="187"/>
      <c r="R203" s="190"/>
      <c r="S203" s="291"/>
      <c r="T203" s="384"/>
      <c r="U203" s="274"/>
      <c r="V203" s="272"/>
      <c r="W203" s="274"/>
      <c r="X203" s="275">
        <v>1000000</v>
      </c>
      <c r="Y203" s="318" t="s">
        <v>491</v>
      </c>
      <c r="Z203" s="275">
        <v>1000000</v>
      </c>
      <c r="AA203" s="268">
        <f t="shared" si="3"/>
        <v>0</v>
      </c>
      <c r="AB203" s="476"/>
    </row>
    <row r="204" spans="1:40" ht="18" customHeight="1">
      <c r="A204" s="23"/>
      <c r="B204" s="24"/>
      <c r="C204" s="24"/>
      <c r="D204" s="24"/>
      <c r="E204" s="26"/>
      <c r="F204" s="26"/>
      <c r="G204" s="27"/>
      <c r="H204" s="13"/>
      <c r="I204" s="435" t="s">
        <v>867</v>
      </c>
      <c r="J204" s="200"/>
      <c r="K204" s="186"/>
      <c r="L204" s="186"/>
      <c r="M204" s="186"/>
      <c r="N204" s="235"/>
      <c r="O204" s="277"/>
      <c r="P204" s="691"/>
      <c r="Q204" s="277"/>
      <c r="R204" s="686"/>
      <c r="S204" s="763"/>
      <c r="T204" s="472"/>
      <c r="U204" s="235"/>
      <c r="V204" s="186"/>
      <c r="W204" s="235"/>
      <c r="X204" s="236">
        <v>0</v>
      </c>
      <c r="Y204" s="328" t="s">
        <v>55</v>
      </c>
      <c r="Z204" s="275">
        <v>0</v>
      </c>
      <c r="AA204" s="268">
        <f t="shared" si="3"/>
        <v>0</v>
      </c>
      <c r="AB204" s="476"/>
    </row>
    <row r="205" spans="1:40" ht="18" customHeight="1">
      <c r="A205" s="23"/>
      <c r="B205" s="24"/>
      <c r="C205" s="24"/>
      <c r="D205" s="24"/>
      <c r="E205" s="26"/>
      <c r="F205" s="26"/>
      <c r="G205" s="27"/>
      <c r="H205" s="13"/>
      <c r="I205" s="435" t="s">
        <v>868</v>
      </c>
      <c r="J205" s="200"/>
      <c r="K205" s="186"/>
      <c r="L205" s="186"/>
      <c r="M205" s="186"/>
      <c r="N205" s="235"/>
      <c r="O205" s="277"/>
      <c r="P205" s="691"/>
      <c r="Q205" s="277"/>
      <c r="R205" s="686"/>
      <c r="S205" s="763"/>
      <c r="T205" s="472"/>
      <c r="U205" s="235"/>
      <c r="V205" s="186"/>
      <c r="W205" s="235"/>
      <c r="X205" s="236">
        <v>0</v>
      </c>
      <c r="Y205" s="328" t="s">
        <v>55</v>
      </c>
      <c r="Z205" s="275">
        <v>0</v>
      </c>
      <c r="AA205" s="268">
        <f t="shared" si="3"/>
        <v>0</v>
      </c>
      <c r="AB205" s="476"/>
    </row>
    <row r="206" spans="1:40" ht="18" customHeight="1">
      <c r="A206" s="23"/>
      <c r="B206" s="24"/>
      <c r="C206" s="24"/>
      <c r="D206" s="24"/>
      <c r="E206" s="26"/>
      <c r="F206" s="33"/>
      <c r="G206" s="27"/>
      <c r="H206" s="13"/>
      <c r="I206" s="148"/>
      <c r="J206" s="273"/>
      <c r="K206" s="272"/>
      <c r="L206" s="272"/>
      <c r="M206" s="272"/>
      <c r="N206" s="274"/>
      <c r="O206" s="187"/>
      <c r="P206" s="268"/>
      <c r="Q206" s="187"/>
      <c r="R206" s="190"/>
      <c r="S206" s="291"/>
      <c r="T206" s="384"/>
      <c r="U206" s="274"/>
      <c r="V206" s="272"/>
      <c r="W206" s="274"/>
      <c r="X206" s="275"/>
      <c r="Y206" s="318"/>
      <c r="Z206" s="275"/>
      <c r="AA206" s="268"/>
      <c r="AB206" s="476"/>
    </row>
    <row r="207" spans="1:40" ht="18" customHeight="1">
      <c r="A207" s="23"/>
      <c r="B207" s="24"/>
      <c r="C207" s="24"/>
      <c r="D207" s="15" t="s">
        <v>297</v>
      </c>
      <c r="E207" s="16">
        <v>1800</v>
      </c>
      <c r="F207" s="16">
        <f>ROUND(X207/1000,0)</f>
        <v>1800</v>
      </c>
      <c r="G207" s="17">
        <f>F207-E207</f>
        <v>0</v>
      </c>
      <c r="H207" s="18">
        <f>IF(E207=0,0,G207/E207)</f>
        <v>0</v>
      </c>
      <c r="I207" s="77" t="s">
        <v>296</v>
      </c>
      <c r="J207" s="87"/>
      <c r="K207" s="52"/>
      <c r="L207" s="52"/>
      <c r="M207" s="153"/>
      <c r="N207" s="459"/>
      <c r="O207" s="459"/>
      <c r="P207" s="124"/>
      <c r="Q207" s="459"/>
      <c r="R207" s="459"/>
      <c r="S207" s="52"/>
      <c r="T207" s="459"/>
      <c r="U207" s="459"/>
      <c r="V207" s="921" t="s">
        <v>252</v>
      </c>
      <c r="W207" s="921"/>
      <c r="X207" s="204">
        <v>1800000</v>
      </c>
      <c r="Y207" s="323" t="s">
        <v>253</v>
      </c>
      <c r="Z207" s="204">
        <v>1800000</v>
      </c>
      <c r="AA207" s="817">
        <f>X207-Z207</f>
        <v>0</v>
      </c>
      <c r="AB207" s="476"/>
    </row>
    <row r="208" spans="1:40" ht="18" customHeight="1">
      <c r="A208" s="23"/>
      <c r="B208" s="24"/>
      <c r="C208" s="24"/>
      <c r="D208" s="24"/>
      <c r="E208" s="26"/>
      <c r="F208" s="26"/>
      <c r="G208" s="27"/>
      <c r="H208" s="13"/>
      <c r="I208" s="37" t="s">
        <v>869</v>
      </c>
      <c r="J208" s="155"/>
      <c r="K208" s="154"/>
      <c r="L208" s="154"/>
      <c r="M208" s="272">
        <v>130000</v>
      </c>
      <c r="N208" s="274" t="s">
        <v>253</v>
      </c>
      <c r="O208" s="187" t="s">
        <v>256</v>
      </c>
      <c r="P208" s="268">
        <v>12</v>
      </c>
      <c r="Q208" s="187" t="s">
        <v>255</v>
      </c>
      <c r="R208" s="190"/>
      <c r="S208" s="291"/>
      <c r="T208" s="384"/>
      <c r="U208" s="274" t="s">
        <v>257</v>
      </c>
      <c r="V208" s="272"/>
      <c r="W208" s="274"/>
      <c r="X208" s="275">
        <v>1560000</v>
      </c>
      <c r="Y208" s="318" t="s">
        <v>253</v>
      </c>
      <c r="Z208" s="275">
        <v>1560000</v>
      </c>
      <c r="AA208" s="268">
        <f t="shared" ref="AA208:AA271" si="5">X208-Z208</f>
        <v>0</v>
      </c>
      <c r="AB208" s="274"/>
    </row>
    <row r="209" spans="1:31" ht="18" customHeight="1">
      <c r="A209" s="23"/>
      <c r="B209" s="24"/>
      <c r="C209" s="24"/>
      <c r="D209" s="24"/>
      <c r="E209" s="26"/>
      <c r="F209" s="26"/>
      <c r="G209" s="27"/>
      <c r="H209" s="13"/>
      <c r="I209" s="37" t="s">
        <v>870</v>
      </c>
      <c r="J209" s="155"/>
      <c r="K209" s="154"/>
      <c r="L209" s="154"/>
      <c r="M209" s="272">
        <v>20000</v>
      </c>
      <c r="N209" s="274" t="s">
        <v>253</v>
      </c>
      <c r="O209" s="187" t="s">
        <v>256</v>
      </c>
      <c r="P209" s="268">
        <v>12</v>
      </c>
      <c r="Q209" s="187" t="s">
        <v>255</v>
      </c>
      <c r="R209" s="190"/>
      <c r="S209" s="291"/>
      <c r="T209" s="384"/>
      <c r="U209" s="274" t="s">
        <v>257</v>
      </c>
      <c r="V209" s="272"/>
      <c r="W209" s="274"/>
      <c r="X209" s="275">
        <v>240000</v>
      </c>
      <c r="Y209" s="318" t="s">
        <v>253</v>
      </c>
      <c r="Z209" s="275">
        <v>240000</v>
      </c>
      <c r="AA209" s="268">
        <f t="shared" si="5"/>
        <v>0</v>
      </c>
      <c r="AB209" s="274"/>
    </row>
    <row r="210" spans="1:31" ht="25.5" customHeight="1">
      <c r="A210" s="23"/>
      <c r="B210" s="24"/>
      <c r="C210" s="32"/>
      <c r="D210" s="32"/>
      <c r="E210" s="33"/>
      <c r="F210" s="33"/>
      <c r="G210" s="34"/>
      <c r="H210" s="97"/>
      <c r="I210" s="148"/>
      <c r="J210" s="273"/>
      <c r="K210" s="272"/>
      <c r="L210" s="272"/>
      <c r="M210" s="272"/>
      <c r="N210" s="274"/>
      <c r="O210" s="187"/>
      <c r="P210" s="268"/>
      <c r="Q210" s="187"/>
      <c r="R210" s="190"/>
      <c r="S210" s="291"/>
      <c r="T210" s="384"/>
      <c r="U210" s="274"/>
      <c r="V210" s="272"/>
      <c r="W210" s="274"/>
      <c r="X210" s="275"/>
      <c r="Y210" s="318"/>
      <c r="Z210" s="275"/>
      <c r="AA210" s="268">
        <f t="shared" si="5"/>
        <v>0</v>
      </c>
      <c r="AB210" s="363"/>
    </row>
    <row r="211" spans="1:31" ht="21" customHeight="1">
      <c r="A211" s="23"/>
      <c r="B211" s="24"/>
      <c r="C211" s="24" t="s">
        <v>298</v>
      </c>
      <c r="D211" s="206" t="s">
        <v>264</v>
      </c>
      <c r="E211" s="108">
        <f>E212</f>
        <v>94800</v>
      </c>
      <c r="F211" s="108">
        <f>F212</f>
        <v>94800</v>
      </c>
      <c r="G211" s="109">
        <f>F211-E211</f>
        <v>0</v>
      </c>
      <c r="H211" s="110">
        <f>IF(E211=0,0,G211/E211)</f>
        <v>0</v>
      </c>
      <c r="I211" s="98" t="s">
        <v>299</v>
      </c>
      <c r="J211" s="99"/>
      <c r="K211" s="100"/>
      <c r="L211" s="100"/>
      <c r="M211" s="203"/>
      <c r="N211" s="379"/>
      <c r="O211" s="379"/>
      <c r="P211" s="412"/>
      <c r="Q211" s="348"/>
      <c r="R211" s="348"/>
      <c r="S211" s="101"/>
      <c r="T211" s="348"/>
      <c r="U211" s="348"/>
      <c r="V211" s="121" t="s">
        <v>252</v>
      </c>
      <c r="W211" s="393"/>
      <c r="X211" s="437">
        <v>94800000</v>
      </c>
      <c r="Y211" s="322" t="s">
        <v>253</v>
      </c>
      <c r="Z211" s="437">
        <v>94800000</v>
      </c>
      <c r="AA211" s="816">
        <f t="shared" si="5"/>
        <v>0</v>
      </c>
      <c r="AB211" s="460"/>
      <c r="AD211" s="7"/>
    </row>
    <row r="212" spans="1:31" ht="21" customHeight="1">
      <c r="A212" s="23"/>
      <c r="B212" s="24"/>
      <c r="C212" s="24" t="s">
        <v>288</v>
      </c>
      <c r="D212" s="24" t="s">
        <v>300</v>
      </c>
      <c r="E212" s="26">
        <v>94800</v>
      </c>
      <c r="F212" s="26">
        <f>ROUND(X212/1000,0)</f>
        <v>94800</v>
      </c>
      <c r="G212" s="141">
        <f>F212-E212</f>
        <v>0</v>
      </c>
      <c r="H212" s="93">
        <f>IF(E212=0,0,G212/E212)</f>
        <v>0</v>
      </c>
      <c r="I212" s="77" t="s">
        <v>875</v>
      </c>
      <c r="J212" s="87"/>
      <c r="K212" s="52"/>
      <c r="L212" s="52"/>
      <c r="M212" s="153"/>
      <c r="N212" s="459"/>
      <c r="O212" s="459"/>
      <c r="P212" s="124"/>
      <c r="Q212" s="459"/>
      <c r="R212" s="459"/>
      <c r="S212" s="52"/>
      <c r="T212" s="459"/>
      <c r="U212" s="459"/>
      <c r="V212" s="921" t="s">
        <v>252</v>
      </c>
      <c r="W212" s="921"/>
      <c r="X212" s="436">
        <v>94800000</v>
      </c>
      <c r="Y212" s="323" t="s">
        <v>253</v>
      </c>
      <c r="Z212" s="436">
        <v>94800000</v>
      </c>
      <c r="AA212" s="804">
        <f t="shared" si="5"/>
        <v>0</v>
      </c>
      <c r="AB212" s="274"/>
      <c r="AD212" s="7"/>
    </row>
    <row r="213" spans="1:31" ht="21" customHeight="1">
      <c r="A213" s="23"/>
      <c r="B213" s="24"/>
      <c r="C213" s="24"/>
      <c r="D213" s="24"/>
      <c r="E213" s="26"/>
      <c r="F213" s="26"/>
      <c r="G213" s="139"/>
      <c r="H213" s="140"/>
      <c r="I213" s="148" t="s">
        <v>871</v>
      </c>
      <c r="J213" s="273" t="s">
        <v>298</v>
      </c>
      <c r="K213" s="272"/>
      <c r="L213" s="272"/>
      <c r="M213" s="272">
        <v>7900000</v>
      </c>
      <c r="N213" s="274" t="s">
        <v>253</v>
      </c>
      <c r="O213" s="187" t="s">
        <v>256</v>
      </c>
      <c r="P213" s="268">
        <v>12</v>
      </c>
      <c r="Q213" s="187" t="s">
        <v>255</v>
      </c>
      <c r="R213" s="190"/>
      <c r="S213" s="291"/>
      <c r="T213" s="384"/>
      <c r="U213" s="274" t="s">
        <v>257</v>
      </c>
      <c r="V213" s="272"/>
      <c r="W213" s="274"/>
      <c r="X213" s="275">
        <v>94800000</v>
      </c>
      <c r="Y213" s="318" t="s">
        <v>253</v>
      </c>
      <c r="Z213" s="275">
        <v>94800000</v>
      </c>
      <c r="AA213" s="268">
        <f t="shared" si="5"/>
        <v>0</v>
      </c>
      <c r="AB213" s="274"/>
      <c r="AD213" s="7"/>
    </row>
    <row r="214" spans="1:31" ht="21" customHeight="1">
      <c r="A214" s="23"/>
      <c r="B214" s="24"/>
      <c r="C214" s="24"/>
      <c r="D214" s="24"/>
      <c r="E214" s="26"/>
      <c r="F214" s="26"/>
      <c r="G214" s="139"/>
      <c r="H214" s="140"/>
      <c r="I214" s="435" t="s">
        <v>872</v>
      </c>
      <c r="J214" s="200"/>
      <c r="K214" s="186"/>
      <c r="L214" s="186"/>
      <c r="M214" s="186"/>
      <c r="N214" s="235"/>
      <c r="O214" s="277"/>
      <c r="P214" s="691"/>
      <c r="Q214" s="277"/>
      <c r="R214" s="686"/>
      <c r="S214" s="763"/>
      <c r="T214" s="472"/>
      <c r="U214" s="235"/>
      <c r="V214" s="186"/>
      <c r="W214" s="235"/>
      <c r="X214" s="236">
        <v>0</v>
      </c>
      <c r="Y214" s="328" t="s">
        <v>55</v>
      </c>
      <c r="Z214" s="275">
        <v>0</v>
      </c>
      <c r="AA214" s="268">
        <f t="shared" si="5"/>
        <v>0</v>
      </c>
      <c r="AB214" s="1"/>
      <c r="AD214" s="7"/>
    </row>
    <row r="215" spans="1:31" ht="21" customHeight="1">
      <c r="A215" s="31"/>
      <c r="B215" s="32"/>
      <c r="C215" s="32"/>
      <c r="D215" s="32"/>
      <c r="E215" s="33"/>
      <c r="F215" s="33"/>
      <c r="G215" s="34"/>
      <c r="H215" s="97"/>
      <c r="I215" s="41"/>
      <c r="J215" s="178"/>
      <c r="K215" s="111"/>
      <c r="L215" s="111"/>
      <c r="M215" s="467"/>
      <c r="N215" s="95"/>
      <c r="O215" s="103"/>
      <c r="P215" s="425"/>
      <c r="Q215" s="103"/>
      <c r="R215" s="104"/>
      <c r="S215" s="470"/>
      <c r="T215" s="471"/>
      <c r="U215" s="95"/>
      <c r="V215" s="111"/>
      <c r="W215" s="95"/>
      <c r="X215" s="42"/>
      <c r="Y215" s="326"/>
      <c r="Z215" s="42"/>
      <c r="AA215" s="425">
        <f t="shared" si="5"/>
        <v>0</v>
      </c>
      <c r="AB215" s="1"/>
    </row>
    <row r="216" spans="1:31" ht="21" customHeight="1">
      <c r="A216" s="14" t="s">
        <v>301</v>
      </c>
      <c r="B216" s="15" t="s">
        <v>301</v>
      </c>
      <c r="C216" s="938" t="s">
        <v>289</v>
      </c>
      <c r="D216" s="939"/>
      <c r="E216" s="128">
        <f>E217+E220</f>
        <v>0</v>
      </c>
      <c r="F216" s="128">
        <f>F217+F220</f>
        <v>0</v>
      </c>
      <c r="G216" s="129">
        <f>F216-E216</f>
        <v>0</v>
      </c>
      <c r="H216" s="130">
        <f>IF(E216=0,0,G216/E216)</f>
        <v>0</v>
      </c>
      <c r="I216" s="131" t="s">
        <v>302</v>
      </c>
      <c r="J216" s="132"/>
      <c r="K216" s="133"/>
      <c r="L216" s="133"/>
      <c r="M216" s="463"/>
      <c r="N216" s="347"/>
      <c r="O216" s="347"/>
      <c r="P216" s="138"/>
      <c r="Q216" s="347" t="s">
        <v>291</v>
      </c>
      <c r="R216" s="133"/>
      <c r="S216" s="134"/>
      <c r="T216" s="133"/>
      <c r="U216" s="133"/>
      <c r="V216" s="134"/>
      <c r="W216" s="133"/>
      <c r="X216" s="440">
        <v>0</v>
      </c>
      <c r="Y216" s="321" t="s">
        <v>25</v>
      </c>
      <c r="Z216" s="440">
        <v>0</v>
      </c>
      <c r="AA216" s="802">
        <f t="shared" si="5"/>
        <v>0</v>
      </c>
      <c r="AB216" s="1"/>
    </row>
    <row r="217" spans="1:31" ht="21" customHeight="1">
      <c r="A217" s="23"/>
      <c r="B217" s="24"/>
      <c r="C217" s="15" t="s">
        <v>303</v>
      </c>
      <c r="D217" s="206" t="s">
        <v>264</v>
      </c>
      <c r="E217" s="108">
        <f>E218</f>
        <v>0</v>
      </c>
      <c r="F217" s="108">
        <f>F218</f>
        <v>0</v>
      </c>
      <c r="G217" s="109">
        <f>F217-E217</f>
        <v>0</v>
      </c>
      <c r="H217" s="110">
        <f>IF(E217=0,0,G217/E217)</f>
        <v>0</v>
      </c>
      <c r="I217" s="98" t="s">
        <v>304</v>
      </c>
      <c r="J217" s="99"/>
      <c r="K217" s="100"/>
      <c r="L217" s="100"/>
      <c r="M217" s="203"/>
      <c r="N217" s="379"/>
      <c r="O217" s="379"/>
      <c r="P217" s="412"/>
      <c r="Q217" s="348"/>
      <c r="R217" s="348"/>
      <c r="S217" s="101"/>
      <c r="T217" s="348"/>
      <c r="U217" s="348"/>
      <c r="V217" s="121" t="s">
        <v>252</v>
      </c>
      <c r="W217" s="393"/>
      <c r="X217" s="438">
        <v>0</v>
      </c>
      <c r="Y217" s="322" t="s">
        <v>253</v>
      </c>
      <c r="Z217" s="438">
        <v>0</v>
      </c>
      <c r="AA217" s="803">
        <f t="shared" si="5"/>
        <v>0</v>
      </c>
      <c r="AB217" s="1"/>
    </row>
    <row r="218" spans="1:31" ht="21" customHeight="1">
      <c r="A218" s="23"/>
      <c r="B218" s="24"/>
      <c r="C218" s="24" t="s">
        <v>305</v>
      </c>
      <c r="D218" s="15" t="s">
        <v>306</v>
      </c>
      <c r="E218" s="16">
        <v>0</v>
      </c>
      <c r="F218" s="26">
        <f>ROUND(X218/1000,0)</f>
        <v>0</v>
      </c>
      <c r="G218" s="17">
        <f>F218-E218</f>
        <v>0</v>
      </c>
      <c r="H218" s="18">
        <f>IF(E218=0,0,G218/E218)</f>
        <v>0</v>
      </c>
      <c r="I218" s="77" t="s">
        <v>307</v>
      </c>
      <c r="J218" s="87"/>
      <c r="K218" s="52"/>
      <c r="L218" s="52"/>
      <c r="M218" s="153"/>
      <c r="N218" s="459"/>
      <c r="O218" s="459"/>
      <c r="P218" s="124"/>
      <c r="Q218" s="459"/>
      <c r="R218" s="459"/>
      <c r="S218" s="52"/>
      <c r="T218" s="459"/>
      <c r="U218" s="459"/>
      <c r="V218" s="921" t="s">
        <v>251</v>
      </c>
      <c r="W218" s="921"/>
      <c r="X218" s="436">
        <v>0</v>
      </c>
      <c r="Y218" s="323" t="s">
        <v>248</v>
      </c>
      <c r="Z218" s="436">
        <v>0</v>
      </c>
      <c r="AA218" s="804">
        <f t="shared" si="5"/>
        <v>0</v>
      </c>
      <c r="AB218" s="1"/>
    </row>
    <row r="219" spans="1:31" ht="21" customHeight="1">
      <c r="A219" s="23"/>
      <c r="B219" s="24"/>
      <c r="C219" s="24" t="s">
        <v>308</v>
      </c>
      <c r="D219" s="24" t="s">
        <v>308</v>
      </c>
      <c r="E219" s="26"/>
      <c r="F219" s="26"/>
      <c r="G219" s="27"/>
      <c r="H219" s="13"/>
      <c r="I219" s="37" t="s">
        <v>873</v>
      </c>
      <c r="J219" s="155"/>
      <c r="K219" s="154"/>
      <c r="L219" s="154"/>
      <c r="M219" s="272"/>
      <c r="N219" s="460"/>
      <c r="O219" s="43"/>
      <c r="P219" s="424"/>
      <c r="Q219" s="43"/>
      <c r="R219" s="46"/>
      <c r="S219" s="291"/>
      <c r="T219" s="384"/>
      <c r="U219" s="460"/>
      <c r="V219" s="154"/>
      <c r="W219" s="460"/>
      <c r="X219" s="38">
        <v>0</v>
      </c>
      <c r="Y219" s="324" t="s">
        <v>248</v>
      </c>
      <c r="Z219" s="38">
        <v>0</v>
      </c>
      <c r="AA219" s="424">
        <f t="shared" si="5"/>
        <v>0</v>
      </c>
      <c r="AB219" s="1"/>
    </row>
    <row r="220" spans="1:31" ht="21" customHeight="1">
      <c r="A220" s="23"/>
      <c r="B220" s="24"/>
      <c r="C220" s="15" t="s">
        <v>309</v>
      </c>
      <c r="D220" s="206" t="s">
        <v>310</v>
      </c>
      <c r="E220" s="108">
        <f>E221</f>
        <v>0</v>
      </c>
      <c r="F220" s="108">
        <f>F221</f>
        <v>0</v>
      </c>
      <c r="G220" s="109">
        <f>F220-E220</f>
        <v>0</v>
      </c>
      <c r="H220" s="110">
        <f>IF(E220=0,0,G220/E220)</f>
        <v>0</v>
      </c>
      <c r="I220" s="98" t="s">
        <v>311</v>
      </c>
      <c r="J220" s="99"/>
      <c r="K220" s="100"/>
      <c r="L220" s="100"/>
      <c r="M220" s="203"/>
      <c r="N220" s="379"/>
      <c r="O220" s="379"/>
      <c r="P220" s="412"/>
      <c r="Q220" s="348"/>
      <c r="R220" s="348"/>
      <c r="S220" s="101"/>
      <c r="T220" s="348"/>
      <c r="U220" s="348"/>
      <c r="V220" s="121" t="s">
        <v>251</v>
      </c>
      <c r="W220" s="393"/>
      <c r="X220" s="437">
        <v>0</v>
      </c>
      <c r="Y220" s="322" t="s">
        <v>248</v>
      </c>
      <c r="Z220" s="437">
        <v>0</v>
      </c>
      <c r="AA220" s="816">
        <f t="shared" si="5"/>
        <v>0</v>
      </c>
      <c r="AB220" s="1"/>
    </row>
    <row r="221" spans="1:31" ht="21" customHeight="1">
      <c r="A221" s="23"/>
      <c r="B221" s="24"/>
      <c r="C221" s="24" t="s">
        <v>308</v>
      </c>
      <c r="D221" s="24" t="s">
        <v>312</v>
      </c>
      <c r="E221" s="26">
        <v>0</v>
      </c>
      <c r="F221" s="26">
        <f>ROUND(X221/1000,0)</f>
        <v>0</v>
      </c>
      <c r="G221" s="17">
        <f>F221-E221</f>
        <v>0</v>
      </c>
      <c r="H221" s="18">
        <f>IF(E221=0,0,G221/E221)</f>
        <v>0</v>
      </c>
      <c r="I221" s="37" t="s">
        <v>874</v>
      </c>
      <c r="J221" s="155"/>
      <c r="K221" s="154"/>
      <c r="L221" s="154"/>
      <c r="M221" s="272"/>
      <c r="N221" s="460"/>
      <c r="O221" s="43"/>
      <c r="P221" s="424"/>
      <c r="Q221" s="43"/>
      <c r="R221" s="46"/>
      <c r="S221" s="291"/>
      <c r="T221" s="384"/>
      <c r="U221" s="460"/>
      <c r="V221" s="154"/>
      <c r="W221" s="460"/>
      <c r="X221" s="38">
        <v>0</v>
      </c>
      <c r="Y221" s="324" t="s">
        <v>248</v>
      </c>
      <c r="Z221" s="38">
        <v>0</v>
      </c>
      <c r="AA221" s="424">
        <f t="shared" si="5"/>
        <v>0</v>
      </c>
      <c r="AB221" s="1"/>
    </row>
    <row r="222" spans="1:31" ht="21" customHeight="1">
      <c r="A222" s="31"/>
      <c r="B222" s="32"/>
      <c r="C222" s="32"/>
      <c r="D222" s="32"/>
      <c r="E222" s="33"/>
      <c r="F222" s="33"/>
      <c r="G222" s="34"/>
      <c r="H222" s="97"/>
      <c r="I222" s="41"/>
      <c r="J222" s="178"/>
      <c r="K222" s="111"/>
      <c r="L222" s="111"/>
      <c r="M222" s="467"/>
      <c r="N222" s="95"/>
      <c r="O222" s="103"/>
      <c r="P222" s="425"/>
      <c r="Q222" s="103"/>
      <c r="R222" s="104"/>
      <c r="S222" s="470"/>
      <c r="T222" s="471"/>
      <c r="U222" s="95"/>
      <c r="V222" s="111"/>
      <c r="W222" s="95"/>
      <c r="X222" s="42"/>
      <c r="Y222" s="326"/>
      <c r="Z222" s="42"/>
      <c r="AA222" s="425">
        <f t="shared" si="5"/>
        <v>0</v>
      </c>
      <c r="AB222" s="1"/>
      <c r="AE222" s="714"/>
    </row>
    <row r="223" spans="1:31" ht="21" customHeight="1">
      <c r="A223" s="14" t="s">
        <v>313</v>
      </c>
      <c r="B223" s="15" t="s">
        <v>13</v>
      </c>
      <c r="C223" s="938" t="s">
        <v>289</v>
      </c>
      <c r="D223" s="939"/>
      <c r="E223" s="128">
        <f>SUM(E224,E265)</f>
        <v>138012</v>
      </c>
      <c r="F223" s="128">
        <f>SUM(F224,F265)</f>
        <v>138012</v>
      </c>
      <c r="G223" s="129">
        <f>F223-E223</f>
        <v>0</v>
      </c>
      <c r="H223" s="130">
        <f>IF(E223=0,0,G223/E223)</f>
        <v>0</v>
      </c>
      <c r="I223" s="131" t="s">
        <v>314</v>
      </c>
      <c r="J223" s="132"/>
      <c r="K223" s="133"/>
      <c r="L223" s="133"/>
      <c r="M223" s="463"/>
      <c r="N223" s="347"/>
      <c r="O223" s="347"/>
      <c r="P223" s="138"/>
      <c r="Q223" s="347" t="s">
        <v>291</v>
      </c>
      <c r="R223" s="133"/>
      <c r="S223" s="134"/>
      <c r="T223" s="133"/>
      <c r="U223" s="133"/>
      <c r="V223" s="134"/>
      <c r="W223" s="133"/>
      <c r="X223" s="440">
        <v>138012000</v>
      </c>
      <c r="Y223" s="321" t="s">
        <v>25</v>
      </c>
      <c r="Z223" s="440">
        <v>138012000</v>
      </c>
      <c r="AA223" s="802">
        <f t="shared" si="5"/>
        <v>0</v>
      </c>
      <c r="AB223" s="1"/>
    </row>
    <row r="224" spans="1:31" ht="21" hidden="1" customHeight="1">
      <c r="A224" s="23"/>
      <c r="B224" s="24"/>
      <c r="C224" s="15" t="s">
        <v>315</v>
      </c>
      <c r="D224" s="206" t="s">
        <v>264</v>
      </c>
      <c r="E224" s="108">
        <f>E225</f>
        <v>0</v>
      </c>
      <c r="F224" s="108">
        <f>F225</f>
        <v>0</v>
      </c>
      <c r="G224" s="109">
        <f>F224-E224</f>
        <v>0</v>
      </c>
      <c r="H224" s="110">
        <f>IF(E224=0,0,G224/E224)</f>
        <v>0</v>
      </c>
      <c r="I224" s="98" t="s">
        <v>316</v>
      </c>
      <c r="J224" s="99"/>
      <c r="K224" s="100"/>
      <c r="L224" s="100"/>
      <c r="M224" s="203"/>
      <c r="N224" s="379"/>
      <c r="O224" s="379"/>
      <c r="P224" s="412"/>
      <c r="Q224" s="348"/>
      <c r="R224" s="348"/>
      <c r="S224" s="101"/>
      <c r="T224" s="348"/>
      <c r="U224" s="348"/>
      <c r="V224" s="121" t="s">
        <v>252</v>
      </c>
      <c r="W224" s="393"/>
      <c r="X224" s="438">
        <v>0</v>
      </c>
      <c r="Y224" s="322" t="s">
        <v>253</v>
      </c>
      <c r="Z224" s="438">
        <v>0</v>
      </c>
      <c r="AA224" s="803">
        <f t="shared" si="5"/>
        <v>0</v>
      </c>
      <c r="AB224" s="1"/>
      <c r="AE224" s="714"/>
    </row>
    <row r="225" spans="1:31" ht="21" hidden="1" customHeight="1">
      <c r="A225" s="23"/>
      <c r="B225" s="24"/>
      <c r="C225" s="24" t="s">
        <v>313</v>
      </c>
      <c r="D225" s="15" t="s">
        <v>317</v>
      </c>
      <c r="E225" s="16">
        <v>0</v>
      </c>
      <c r="F225" s="26">
        <f>ROUND(X225/1000,0)</f>
        <v>0</v>
      </c>
      <c r="G225" s="17">
        <f>F225-E225</f>
        <v>0</v>
      </c>
      <c r="H225" s="18">
        <f>IF(E225=0,0,G225/E225)</f>
        <v>0</v>
      </c>
      <c r="I225" s="77" t="s">
        <v>316</v>
      </c>
      <c r="J225" s="87"/>
      <c r="K225" s="52"/>
      <c r="L225" s="52"/>
      <c r="M225" s="153"/>
      <c r="N225" s="459"/>
      <c r="O225" s="459"/>
      <c r="P225" s="124"/>
      <c r="Q225" s="459"/>
      <c r="R225" s="459"/>
      <c r="S225" s="52"/>
      <c r="T225" s="459"/>
      <c r="U225" s="459"/>
      <c r="V225" s="921" t="s">
        <v>252</v>
      </c>
      <c r="W225" s="921"/>
      <c r="X225" s="436">
        <v>0</v>
      </c>
      <c r="Y225" s="323" t="s">
        <v>253</v>
      </c>
      <c r="Z225" s="436">
        <v>0</v>
      </c>
      <c r="AA225" s="804">
        <f t="shared" si="5"/>
        <v>0</v>
      </c>
      <c r="AB225" s="1"/>
    </row>
    <row r="226" spans="1:31" ht="21" hidden="1" customHeight="1" thickBot="1">
      <c r="A226" s="23"/>
      <c r="B226" s="24"/>
      <c r="C226" s="24"/>
      <c r="D226" s="24"/>
      <c r="E226" s="26"/>
      <c r="F226" s="26"/>
      <c r="G226" s="27"/>
      <c r="H226" s="13"/>
      <c r="I226" s="195" t="s">
        <v>318</v>
      </c>
      <c r="J226" s="273"/>
      <c r="K226" s="273"/>
      <c r="L226" s="273"/>
      <c r="M226" s="273"/>
      <c r="N226" s="243"/>
      <c r="O226" s="243"/>
      <c r="P226" s="421"/>
      <c r="Q226" s="349" t="s">
        <v>319</v>
      </c>
      <c r="R226" s="243"/>
      <c r="S226" s="273"/>
      <c r="T226" s="243"/>
      <c r="U226" s="243"/>
      <c r="V226" s="273"/>
      <c r="W226" s="243"/>
      <c r="X226" s="234">
        <v>0</v>
      </c>
      <c r="Y226" s="318" t="s">
        <v>253</v>
      </c>
      <c r="Z226" s="234">
        <v>0</v>
      </c>
      <c r="AA226" s="818">
        <f t="shared" si="5"/>
        <v>0</v>
      </c>
      <c r="AB226" s="1"/>
    </row>
    <row r="227" spans="1:31" ht="21" hidden="1" customHeight="1">
      <c r="A227" s="23"/>
      <c r="B227" s="24"/>
      <c r="C227" s="24"/>
      <c r="D227" s="24"/>
      <c r="E227" s="26"/>
      <c r="F227" s="26"/>
      <c r="G227" s="27"/>
      <c r="H227" s="13"/>
      <c r="I227" s="195" t="s">
        <v>320</v>
      </c>
      <c r="J227" s="273"/>
      <c r="K227" s="273"/>
      <c r="L227" s="273"/>
      <c r="M227" s="273"/>
      <c r="N227" s="243"/>
      <c r="O227" s="243"/>
      <c r="P227" s="421"/>
      <c r="Q227" s="243"/>
      <c r="R227" s="243"/>
      <c r="S227" s="273"/>
      <c r="T227" s="243"/>
      <c r="U227" s="243"/>
      <c r="V227" s="273"/>
      <c r="W227" s="243"/>
      <c r="X227" s="272"/>
      <c r="Y227" s="318" t="s">
        <v>253</v>
      </c>
      <c r="Z227" s="272"/>
      <c r="AA227" s="232">
        <f t="shared" si="5"/>
        <v>0</v>
      </c>
      <c r="AB227" s="1"/>
    </row>
    <row r="228" spans="1:31" ht="21" hidden="1" customHeight="1">
      <c r="A228" s="23"/>
      <c r="B228" s="24"/>
      <c r="C228" s="24"/>
      <c r="D228" s="24"/>
      <c r="E228" s="26"/>
      <c r="F228" s="26"/>
      <c r="G228" s="27"/>
      <c r="H228" s="13"/>
      <c r="I228" s="195" t="s">
        <v>321</v>
      </c>
      <c r="J228" s="273"/>
      <c r="K228" s="273"/>
      <c r="L228" s="273"/>
      <c r="M228" s="273"/>
      <c r="N228" s="243"/>
      <c r="O228" s="243"/>
      <c r="P228" s="421"/>
      <c r="Q228" s="243"/>
      <c r="R228" s="243"/>
      <c r="S228" s="273"/>
      <c r="T228" s="243"/>
      <c r="U228" s="243"/>
      <c r="V228" s="273"/>
      <c r="W228" s="243"/>
      <c r="X228" s="272"/>
      <c r="Y228" s="318" t="s">
        <v>253</v>
      </c>
      <c r="Z228" s="272"/>
      <c r="AA228" s="232">
        <f t="shared" si="5"/>
        <v>0</v>
      </c>
      <c r="AB228" s="1"/>
    </row>
    <row r="229" spans="1:31" ht="21" hidden="1" customHeight="1">
      <c r="A229" s="23"/>
      <c r="B229" s="24"/>
      <c r="C229" s="24"/>
      <c r="D229" s="24"/>
      <c r="E229" s="26"/>
      <c r="F229" s="26"/>
      <c r="G229" s="27"/>
      <c r="H229" s="13"/>
      <c r="I229" s="195"/>
      <c r="J229" s="273"/>
      <c r="K229" s="273"/>
      <c r="L229" s="273"/>
      <c r="M229" s="273"/>
      <c r="N229" s="243"/>
      <c r="O229" s="243"/>
      <c r="P229" s="421"/>
      <c r="Q229" s="243"/>
      <c r="R229" s="243"/>
      <c r="S229" s="273"/>
      <c r="T229" s="243"/>
      <c r="U229" s="243"/>
      <c r="V229" s="273"/>
      <c r="W229" s="243"/>
      <c r="X229" s="272"/>
      <c r="Y229" s="318" t="s">
        <v>253</v>
      </c>
      <c r="Z229" s="272"/>
      <c r="AA229" s="232">
        <f t="shared" si="5"/>
        <v>0</v>
      </c>
      <c r="AB229" s="1"/>
    </row>
    <row r="230" spans="1:31" ht="21" hidden="1" customHeight="1">
      <c r="A230" s="23"/>
      <c r="B230" s="24"/>
      <c r="C230" s="24"/>
      <c r="D230" s="24"/>
      <c r="E230" s="26"/>
      <c r="F230" s="26"/>
      <c r="G230" s="27"/>
      <c r="H230" s="13"/>
      <c r="I230" s="195"/>
      <c r="J230" s="273"/>
      <c r="K230" s="273"/>
      <c r="L230" s="273"/>
      <c r="M230" s="273"/>
      <c r="N230" s="243"/>
      <c r="O230" s="243"/>
      <c r="P230" s="421"/>
      <c r="Q230" s="243"/>
      <c r="R230" s="243"/>
      <c r="S230" s="273"/>
      <c r="T230" s="243"/>
      <c r="U230" s="243"/>
      <c r="V230" s="273"/>
      <c r="W230" s="243"/>
      <c r="X230" s="272"/>
      <c r="Y230" s="318" t="s">
        <v>253</v>
      </c>
      <c r="Z230" s="272"/>
      <c r="AA230" s="232">
        <f t="shared" si="5"/>
        <v>0</v>
      </c>
      <c r="AB230" s="1"/>
    </row>
    <row r="231" spans="1:31" ht="21" hidden="1" customHeight="1">
      <c r="A231" s="23"/>
      <c r="B231" s="24"/>
      <c r="C231" s="24"/>
      <c r="D231" s="24"/>
      <c r="E231" s="26"/>
      <c r="F231" s="26"/>
      <c r="G231" s="27"/>
      <c r="H231" s="13"/>
      <c r="I231" s="273"/>
      <c r="J231" s="273"/>
      <c r="K231" s="273"/>
      <c r="L231" s="273"/>
      <c r="M231" s="273"/>
      <c r="N231" s="243"/>
      <c r="O231" s="243"/>
      <c r="P231" s="421"/>
      <c r="Q231" s="243"/>
      <c r="R231" s="243"/>
      <c r="S231" s="273"/>
      <c r="T231" s="243"/>
      <c r="U231" s="243"/>
      <c r="V231" s="273"/>
      <c r="W231" s="243"/>
      <c r="X231" s="272"/>
      <c r="Y231" s="318" t="s">
        <v>253</v>
      </c>
      <c r="Z231" s="272"/>
      <c r="AA231" s="232">
        <f t="shared" si="5"/>
        <v>0</v>
      </c>
      <c r="AB231" s="1"/>
    </row>
    <row r="232" spans="1:31" ht="21" hidden="1" customHeight="1" thickBot="1">
      <c r="A232" s="23"/>
      <c r="B232" s="24"/>
      <c r="C232" s="24"/>
      <c r="D232" s="24"/>
      <c r="E232" s="26"/>
      <c r="F232" s="26"/>
      <c r="G232" s="27"/>
      <c r="H232" s="13"/>
      <c r="I232" s="208" t="s">
        <v>322</v>
      </c>
      <c r="J232" s="35"/>
      <c r="K232" s="154"/>
      <c r="L232" s="154"/>
      <c r="M232" s="272"/>
      <c r="N232" s="460"/>
      <c r="O232" s="460"/>
      <c r="P232" s="38"/>
      <c r="Q232" s="349" t="s">
        <v>323</v>
      </c>
      <c r="R232" s="349"/>
      <c r="S232" s="234"/>
      <c r="T232" s="349"/>
      <c r="U232" s="349"/>
      <c r="V232" s="234"/>
      <c r="W232" s="349"/>
      <c r="X232" s="234">
        <v>0</v>
      </c>
      <c r="Y232" s="332" t="s">
        <v>253</v>
      </c>
      <c r="Z232" s="234">
        <v>0</v>
      </c>
      <c r="AA232" s="818">
        <f t="shared" si="5"/>
        <v>0</v>
      </c>
      <c r="AB232" s="1"/>
      <c r="AE232" s="714"/>
    </row>
    <row r="233" spans="1:31" ht="21" hidden="1" customHeight="1">
      <c r="A233" s="23"/>
      <c r="B233" s="24"/>
      <c r="C233" s="24"/>
      <c r="D233" s="24"/>
      <c r="E233" s="26"/>
      <c r="F233" s="26"/>
      <c r="G233" s="27"/>
      <c r="H233" s="13"/>
      <c r="I233" s="273" t="s">
        <v>324</v>
      </c>
      <c r="J233" s="273"/>
      <c r="K233" s="272"/>
      <c r="L233" s="272"/>
      <c r="M233" s="272"/>
      <c r="N233" s="274" t="s">
        <v>253</v>
      </c>
      <c r="O233" s="187" t="s">
        <v>256</v>
      </c>
      <c r="P233" s="275">
        <v>39</v>
      </c>
      <c r="Q233" s="274" t="s">
        <v>261</v>
      </c>
      <c r="R233" s="187"/>
      <c r="S233" s="272"/>
      <c r="T233" s="274"/>
      <c r="U233" s="274" t="s">
        <v>257</v>
      </c>
      <c r="V233" s="272"/>
      <c r="W233" s="274"/>
      <c r="X233" s="275">
        <v>0</v>
      </c>
      <c r="Y233" s="318" t="s">
        <v>253</v>
      </c>
      <c r="Z233" s="275">
        <v>0</v>
      </c>
      <c r="AA233" s="268">
        <f t="shared" si="5"/>
        <v>0</v>
      </c>
      <c r="AB233" s="1"/>
      <c r="AE233" s="714"/>
    </row>
    <row r="234" spans="1:31" ht="21" hidden="1" customHeight="1">
      <c r="A234" s="23"/>
      <c r="B234" s="24"/>
      <c r="C234" s="24"/>
      <c r="D234" s="24"/>
      <c r="E234" s="26"/>
      <c r="F234" s="26"/>
      <c r="G234" s="27"/>
      <c r="H234" s="13"/>
      <c r="I234" s="273" t="s">
        <v>325</v>
      </c>
      <c r="J234" s="273"/>
      <c r="K234" s="272"/>
      <c r="L234" s="272"/>
      <c r="M234" s="272"/>
      <c r="N234" s="274" t="s">
        <v>253</v>
      </c>
      <c r="O234" s="187" t="s">
        <v>256</v>
      </c>
      <c r="P234" s="275">
        <v>39</v>
      </c>
      <c r="Q234" s="274" t="s">
        <v>261</v>
      </c>
      <c r="R234" s="187"/>
      <c r="S234" s="272"/>
      <c r="T234" s="274"/>
      <c r="U234" s="274" t="s">
        <v>257</v>
      </c>
      <c r="V234" s="272"/>
      <c r="W234" s="274"/>
      <c r="X234" s="275">
        <v>0</v>
      </c>
      <c r="Y234" s="318" t="s">
        <v>253</v>
      </c>
      <c r="Z234" s="275">
        <v>0</v>
      </c>
      <c r="AA234" s="268">
        <f t="shared" si="5"/>
        <v>0</v>
      </c>
      <c r="AB234" s="1"/>
      <c r="AE234" s="714"/>
    </row>
    <row r="235" spans="1:31" ht="21" hidden="1" customHeight="1">
      <c r="A235" s="23"/>
      <c r="B235" s="24"/>
      <c r="C235" s="24"/>
      <c r="D235" s="24"/>
      <c r="E235" s="26"/>
      <c r="F235" s="26"/>
      <c r="G235" s="27"/>
      <c r="H235" s="13"/>
      <c r="I235" s="144" t="s">
        <v>326</v>
      </c>
      <c r="J235" s="155"/>
      <c r="K235" s="154"/>
      <c r="L235" s="154"/>
      <c r="M235" s="272"/>
      <c r="N235" s="369" t="s">
        <v>253</v>
      </c>
      <c r="O235" s="43" t="s">
        <v>256</v>
      </c>
      <c r="P235" s="426">
        <v>3</v>
      </c>
      <c r="Q235" s="460" t="s">
        <v>261</v>
      </c>
      <c r="R235" s="43"/>
      <c r="S235" s="44"/>
      <c r="T235" s="369"/>
      <c r="U235" s="387" t="s">
        <v>257</v>
      </c>
      <c r="V235" s="44"/>
      <c r="W235" s="369"/>
      <c r="X235" s="275">
        <v>0</v>
      </c>
      <c r="Y235" s="333" t="s">
        <v>253</v>
      </c>
      <c r="Z235" s="275">
        <v>0</v>
      </c>
      <c r="AA235" s="268">
        <f t="shared" si="5"/>
        <v>0</v>
      </c>
      <c r="AB235" s="1"/>
    </row>
    <row r="236" spans="1:31" ht="21" hidden="1" customHeight="1">
      <c r="A236" s="23"/>
      <c r="B236" s="24"/>
      <c r="C236" s="24"/>
      <c r="D236" s="24"/>
      <c r="E236" s="26"/>
      <c r="F236" s="26"/>
      <c r="G236" s="27"/>
      <c r="H236" s="13"/>
      <c r="I236" s="273" t="s">
        <v>327</v>
      </c>
      <c r="J236" s="273"/>
      <c r="K236" s="272"/>
      <c r="L236" s="272"/>
      <c r="M236" s="272"/>
      <c r="N236" s="191" t="s">
        <v>253</v>
      </c>
      <c r="O236" s="187" t="s">
        <v>256</v>
      </c>
      <c r="P236" s="193">
        <v>39</v>
      </c>
      <c r="Q236" s="274" t="s">
        <v>261</v>
      </c>
      <c r="R236" s="187"/>
      <c r="S236" s="188"/>
      <c r="T236" s="191"/>
      <c r="U236" s="374" t="s">
        <v>257</v>
      </c>
      <c r="V236" s="188"/>
      <c r="W236" s="191"/>
      <c r="X236" s="272">
        <v>0</v>
      </c>
      <c r="Y236" s="333" t="s">
        <v>253</v>
      </c>
      <c r="Z236" s="272">
        <v>0</v>
      </c>
      <c r="AA236" s="232">
        <f t="shared" si="5"/>
        <v>0</v>
      </c>
      <c r="AB236" s="1"/>
    </row>
    <row r="237" spans="1:31" ht="21" hidden="1" customHeight="1">
      <c r="A237" s="23"/>
      <c r="B237" s="24"/>
      <c r="C237" s="24"/>
      <c r="D237" s="24"/>
      <c r="E237" s="26"/>
      <c r="F237" s="26"/>
      <c r="G237" s="27"/>
      <c r="H237" s="13"/>
      <c r="I237" s="273" t="s">
        <v>328</v>
      </c>
      <c r="J237" s="273"/>
      <c r="K237" s="273"/>
      <c r="L237" s="273"/>
      <c r="M237" s="272"/>
      <c r="N237" s="191" t="s">
        <v>253</v>
      </c>
      <c r="O237" s="187" t="s">
        <v>256</v>
      </c>
      <c r="P237" s="193">
        <v>39</v>
      </c>
      <c r="Q237" s="274" t="s">
        <v>261</v>
      </c>
      <c r="R237" s="187" t="s">
        <v>256</v>
      </c>
      <c r="S237" s="188">
        <v>1</v>
      </c>
      <c r="T237" s="191" t="s">
        <v>275</v>
      </c>
      <c r="U237" s="374" t="s">
        <v>257</v>
      </c>
      <c r="V237" s="188"/>
      <c r="W237" s="191"/>
      <c r="X237" s="275">
        <v>0</v>
      </c>
      <c r="Y237" s="333" t="s">
        <v>253</v>
      </c>
      <c r="Z237" s="275">
        <v>0</v>
      </c>
      <c r="AA237" s="268">
        <f t="shared" si="5"/>
        <v>0</v>
      </c>
      <c r="AB237" s="1"/>
    </row>
    <row r="238" spans="1:31" ht="21" hidden="1" customHeight="1">
      <c r="A238" s="23"/>
      <c r="B238" s="24"/>
      <c r="C238" s="24"/>
      <c r="D238" s="24"/>
      <c r="E238" s="26"/>
      <c r="F238" s="26"/>
      <c r="G238" s="27"/>
      <c r="H238" s="13"/>
      <c r="I238" s="37" t="s">
        <v>329</v>
      </c>
      <c r="J238" s="155"/>
      <c r="K238" s="155"/>
      <c r="L238" s="155"/>
      <c r="M238" s="272"/>
      <c r="N238" s="369"/>
      <c r="O238" s="369"/>
      <c r="P238" s="426"/>
      <c r="Q238" s="460"/>
      <c r="R238" s="460"/>
      <c r="S238" s="44"/>
      <c r="T238" s="369"/>
      <c r="U238" s="369"/>
      <c r="V238" s="44"/>
      <c r="W238" s="369"/>
      <c r="X238" s="272"/>
      <c r="Y238" s="333" t="s">
        <v>253</v>
      </c>
      <c r="Z238" s="272"/>
      <c r="AA238" s="232">
        <f t="shared" si="5"/>
        <v>0</v>
      </c>
      <c r="AB238" s="1"/>
    </row>
    <row r="239" spans="1:31" ht="21" hidden="1" customHeight="1">
      <c r="A239" s="23"/>
      <c r="B239" s="24"/>
      <c r="C239" s="24"/>
      <c r="D239" s="24"/>
      <c r="E239" s="26"/>
      <c r="F239" s="26"/>
      <c r="G239" s="27"/>
      <c r="H239" s="13"/>
      <c r="I239" s="148" t="s">
        <v>330</v>
      </c>
      <c r="J239" s="273"/>
      <c r="K239" s="272"/>
      <c r="L239" s="272"/>
      <c r="M239" s="272"/>
      <c r="N239" s="274"/>
      <c r="O239" s="243"/>
      <c r="P239" s="275"/>
      <c r="Q239" s="274"/>
      <c r="R239" s="274"/>
      <c r="S239" s="272"/>
      <c r="T239" s="274"/>
      <c r="U239" s="274"/>
      <c r="V239" s="272"/>
      <c r="W239" s="274"/>
      <c r="X239" s="275">
        <v>0</v>
      </c>
      <c r="Y239" s="318" t="s">
        <v>253</v>
      </c>
      <c r="Z239" s="275">
        <v>0</v>
      </c>
      <c r="AA239" s="268">
        <f t="shared" si="5"/>
        <v>0</v>
      </c>
      <c r="AB239" s="1"/>
    </row>
    <row r="240" spans="1:31" ht="21" hidden="1" customHeight="1" thickBot="1">
      <c r="A240" s="23"/>
      <c r="B240" s="24"/>
      <c r="C240" s="24"/>
      <c r="D240" s="24"/>
      <c r="E240" s="26"/>
      <c r="F240" s="26"/>
      <c r="G240" s="27"/>
      <c r="H240" s="13"/>
      <c r="I240" s="208" t="s">
        <v>331</v>
      </c>
      <c r="J240" s="35"/>
      <c r="K240" s="154"/>
      <c r="L240" s="154"/>
      <c r="M240" s="273"/>
      <c r="N240" s="29"/>
      <c r="O240" s="29"/>
      <c r="P240" s="427"/>
      <c r="Q240" s="349" t="s">
        <v>332</v>
      </c>
      <c r="R240" s="349"/>
      <c r="S240" s="234"/>
      <c r="T240" s="349"/>
      <c r="U240" s="349"/>
      <c r="V240" s="234"/>
      <c r="W240" s="349"/>
      <c r="X240" s="234">
        <v>0</v>
      </c>
      <c r="Y240" s="332" t="s">
        <v>253</v>
      </c>
      <c r="Z240" s="234">
        <v>0</v>
      </c>
      <c r="AA240" s="818">
        <f t="shared" si="5"/>
        <v>0</v>
      </c>
      <c r="AB240" s="1"/>
    </row>
    <row r="241" spans="1:31" ht="21" hidden="1" customHeight="1">
      <c r="A241" s="23"/>
      <c r="B241" s="24"/>
      <c r="C241" s="24"/>
      <c r="D241" s="24"/>
      <c r="E241" s="26"/>
      <c r="F241" s="26"/>
      <c r="G241" s="27"/>
      <c r="H241" s="13"/>
      <c r="I241" s="148" t="s">
        <v>333</v>
      </c>
      <c r="J241" s="273"/>
      <c r="K241" s="273"/>
      <c r="L241" s="273"/>
      <c r="M241" s="272"/>
      <c r="N241" s="191" t="s">
        <v>253</v>
      </c>
      <c r="O241" s="187" t="s">
        <v>256</v>
      </c>
      <c r="P241" s="193">
        <v>14</v>
      </c>
      <c r="Q241" s="274" t="s">
        <v>261</v>
      </c>
      <c r="R241" s="274"/>
      <c r="S241" s="188"/>
      <c r="T241" s="191"/>
      <c r="U241" s="191" t="s">
        <v>257</v>
      </c>
      <c r="V241" s="188"/>
      <c r="W241" s="191"/>
      <c r="X241" s="272">
        <v>0</v>
      </c>
      <c r="Y241" s="333" t="s">
        <v>25</v>
      </c>
      <c r="Z241" s="272">
        <v>0</v>
      </c>
      <c r="AA241" s="232">
        <f t="shared" si="5"/>
        <v>0</v>
      </c>
      <c r="AB241" s="1"/>
    </row>
    <row r="242" spans="1:31" ht="21" hidden="1" customHeight="1">
      <c r="A242" s="23"/>
      <c r="B242" s="24"/>
      <c r="C242" s="24"/>
      <c r="D242" s="24"/>
      <c r="E242" s="26"/>
      <c r="F242" s="26"/>
      <c r="G242" s="27"/>
      <c r="H242" s="13"/>
      <c r="I242" s="273" t="s">
        <v>334</v>
      </c>
      <c r="J242" s="273"/>
      <c r="K242" s="273"/>
      <c r="L242" s="273"/>
      <c r="M242" s="272"/>
      <c r="N242" s="460" t="s">
        <v>253</v>
      </c>
      <c r="O242" s="43" t="s">
        <v>256</v>
      </c>
      <c r="P242" s="275">
        <v>14</v>
      </c>
      <c r="Q242" s="460" t="s">
        <v>261</v>
      </c>
      <c r="R242" s="43" t="s">
        <v>256</v>
      </c>
      <c r="S242" s="154">
        <v>2</v>
      </c>
      <c r="T242" s="460" t="s">
        <v>275</v>
      </c>
      <c r="U242" s="460" t="s">
        <v>257</v>
      </c>
      <c r="V242" s="188"/>
      <c r="W242" s="191"/>
      <c r="X242" s="272">
        <v>0</v>
      </c>
      <c r="Y242" s="333" t="s">
        <v>25</v>
      </c>
      <c r="Z242" s="272">
        <v>0</v>
      </c>
      <c r="AA242" s="232">
        <f t="shared" si="5"/>
        <v>0</v>
      </c>
      <c r="AB242" s="1"/>
    </row>
    <row r="243" spans="1:31" ht="21" hidden="1" customHeight="1">
      <c r="A243" s="23"/>
      <c r="B243" s="24"/>
      <c r="C243" s="24"/>
      <c r="D243" s="24"/>
      <c r="E243" s="26"/>
      <c r="F243" s="26"/>
      <c r="G243" s="27"/>
      <c r="H243" s="13"/>
      <c r="I243" s="155" t="s">
        <v>335</v>
      </c>
      <c r="J243" s="155"/>
      <c r="K243" s="155"/>
      <c r="L243" s="155"/>
      <c r="M243" s="272"/>
      <c r="N243" s="460" t="s">
        <v>253</v>
      </c>
      <c r="O243" s="43" t="s">
        <v>256</v>
      </c>
      <c r="P243" s="275">
        <v>39</v>
      </c>
      <c r="Q243" s="460" t="s">
        <v>261</v>
      </c>
      <c r="R243" s="43" t="s">
        <v>256</v>
      </c>
      <c r="S243" s="154">
        <v>1</v>
      </c>
      <c r="T243" s="460" t="s">
        <v>275</v>
      </c>
      <c r="U243" s="460" t="s">
        <v>257</v>
      </c>
      <c r="V243" s="154"/>
      <c r="W243" s="460"/>
      <c r="X243" s="272">
        <v>0</v>
      </c>
      <c r="Y243" s="318" t="s">
        <v>253</v>
      </c>
      <c r="Z243" s="272">
        <v>0</v>
      </c>
      <c r="AA243" s="232">
        <f t="shared" si="5"/>
        <v>0</v>
      </c>
      <c r="AB243" s="1"/>
    </row>
    <row r="244" spans="1:31" ht="21" hidden="1" customHeight="1">
      <c r="A244" s="23"/>
      <c r="B244" s="24"/>
      <c r="C244" s="24"/>
      <c r="D244" s="24"/>
      <c r="E244" s="26"/>
      <c r="F244" s="26"/>
      <c r="G244" s="27"/>
      <c r="H244" s="13"/>
      <c r="I244" s="273" t="s">
        <v>336</v>
      </c>
      <c r="J244" s="273"/>
      <c r="K244" s="273"/>
      <c r="L244" s="273"/>
      <c r="M244" s="272"/>
      <c r="N244" s="191" t="s">
        <v>253</v>
      </c>
      <c r="O244" s="187" t="s">
        <v>256</v>
      </c>
      <c r="P244" s="193">
        <v>4</v>
      </c>
      <c r="Q244" s="274" t="s">
        <v>275</v>
      </c>
      <c r="R244" s="191"/>
      <c r="S244" s="188"/>
      <c r="T244" s="191"/>
      <c r="U244" s="374" t="s">
        <v>257</v>
      </c>
      <c r="V244" s="188"/>
      <c r="W244" s="191"/>
      <c r="X244" s="272">
        <v>0</v>
      </c>
      <c r="Y244" s="333" t="s">
        <v>253</v>
      </c>
      <c r="Z244" s="272">
        <v>0</v>
      </c>
      <c r="AA244" s="232">
        <f t="shared" si="5"/>
        <v>0</v>
      </c>
      <c r="AB244" s="1"/>
    </row>
    <row r="245" spans="1:31" ht="21" hidden="1" customHeight="1">
      <c r="A245" s="23"/>
      <c r="B245" s="24"/>
      <c r="C245" s="24"/>
      <c r="D245" s="24"/>
      <c r="E245" s="26"/>
      <c r="F245" s="26"/>
      <c r="G245" s="27"/>
      <c r="H245" s="13"/>
      <c r="I245" s="273" t="s">
        <v>337</v>
      </c>
      <c r="J245" s="273"/>
      <c r="K245" s="273"/>
      <c r="L245" s="273"/>
      <c r="M245" s="272"/>
      <c r="N245" s="191" t="s">
        <v>253</v>
      </c>
      <c r="O245" s="187" t="s">
        <v>256</v>
      </c>
      <c r="P245" s="193">
        <v>39</v>
      </c>
      <c r="Q245" s="274" t="s">
        <v>261</v>
      </c>
      <c r="R245" s="191"/>
      <c r="S245" s="188"/>
      <c r="T245" s="191"/>
      <c r="U245" s="374" t="s">
        <v>257</v>
      </c>
      <c r="V245" s="188"/>
      <c r="W245" s="375"/>
      <c r="X245" s="272">
        <v>0</v>
      </c>
      <c r="Y245" s="333" t="s">
        <v>253</v>
      </c>
      <c r="Z245" s="272">
        <v>0</v>
      </c>
      <c r="AA245" s="232">
        <f t="shared" si="5"/>
        <v>0</v>
      </c>
      <c r="AB245" s="1"/>
    </row>
    <row r="246" spans="1:31" ht="21" hidden="1" customHeight="1">
      <c r="A246" s="23"/>
      <c r="B246" s="24"/>
      <c r="C246" s="24"/>
      <c r="D246" s="24"/>
      <c r="E246" s="26"/>
      <c r="F246" s="26"/>
      <c r="G246" s="27"/>
      <c r="H246" s="13"/>
      <c r="I246" s="155" t="s">
        <v>338</v>
      </c>
      <c r="J246" s="155"/>
      <c r="K246" s="155"/>
      <c r="L246" s="155"/>
      <c r="M246" s="273"/>
      <c r="N246" s="29"/>
      <c r="O246" s="29"/>
      <c r="P246" s="427"/>
      <c r="Q246" s="29"/>
      <c r="R246" s="29"/>
      <c r="S246" s="155"/>
      <c r="T246" s="29"/>
      <c r="U246" s="29"/>
      <c r="V246" s="155"/>
      <c r="W246" s="29"/>
      <c r="X246" s="30"/>
      <c r="Y246" s="334" t="s">
        <v>253</v>
      </c>
      <c r="Z246" s="30"/>
      <c r="AA246" s="819">
        <f t="shared" si="5"/>
        <v>0</v>
      </c>
      <c r="AB246" s="1"/>
    </row>
    <row r="247" spans="1:31" ht="21" hidden="1" customHeight="1">
      <c r="A247" s="23"/>
      <c r="B247" s="24"/>
      <c r="C247" s="24"/>
      <c r="D247" s="24"/>
      <c r="E247" s="26"/>
      <c r="F247" s="26"/>
      <c r="G247" s="27"/>
      <c r="H247" s="13"/>
      <c r="I247" s="155" t="s">
        <v>339</v>
      </c>
      <c r="J247" s="155"/>
      <c r="K247" s="155"/>
      <c r="L247" s="155"/>
      <c r="M247" s="273"/>
      <c r="N247" s="29"/>
      <c r="O247" s="29"/>
      <c r="P247" s="427"/>
      <c r="Q247" s="29"/>
      <c r="R247" s="29"/>
      <c r="S247" s="155"/>
      <c r="T247" s="29"/>
      <c r="U247" s="29"/>
      <c r="V247" s="155"/>
      <c r="W247" s="29"/>
      <c r="X247" s="30"/>
      <c r="Y247" s="334" t="s">
        <v>253</v>
      </c>
      <c r="Z247" s="30"/>
      <c r="AA247" s="819">
        <f t="shared" si="5"/>
        <v>0</v>
      </c>
      <c r="AB247" s="1"/>
    </row>
    <row r="248" spans="1:31" ht="21" hidden="1" customHeight="1">
      <c r="A248" s="23"/>
      <c r="B248" s="24"/>
      <c r="C248" s="24"/>
      <c r="D248" s="24"/>
      <c r="E248" s="26"/>
      <c r="F248" s="26"/>
      <c r="G248" s="27"/>
      <c r="H248" s="13"/>
      <c r="I248" s="155" t="s">
        <v>340</v>
      </c>
      <c r="J248" s="155"/>
      <c r="K248" s="155"/>
      <c r="L248" s="155"/>
      <c r="M248" s="273"/>
      <c r="N248" s="29"/>
      <c r="O248" s="29"/>
      <c r="P248" s="427"/>
      <c r="Q248" s="29"/>
      <c r="R248" s="29"/>
      <c r="S248" s="155"/>
      <c r="T248" s="29"/>
      <c r="U248" s="29"/>
      <c r="V248" s="155"/>
      <c r="W248" s="29"/>
      <c r="X248" s="30"/>
      <c r="Y248" s="334" t="s">
        <v>253</v>
      </c>
      <c r="Z248" s="30"/>
      <c r="AA248" s="819">
        <f t="shared" si="5"/>
        <v>0</v>
      </c>
      <c r="AB248" s="1"/>
      <c r="AE248" s="135"/>
    </row>
    <row r="249" spans="1:31" ht="21" hidden="1" customHeight="1">
      <c r="A249" s="23"/>
      <c r="B249" s="24"/>
      <c r="C249" s="24"/>
      <c r="D249" s="24"/>
      <c r="E249" s="26"/>
      <c r="F249" s="26"/>
      <c r="G249" s="27"/>
      <c r="H249" s="13"/>
      <c r="I249" s="155" t="s">
        <v>341</v>
      </c>
      <c r="J249" s="155"/>
      <c r="K249" s="155"/>
      <c r="L249" s="155"/>
      <c r="M249" s="273"/>
      <c r="N249" s="29"/>
      <c r="O249" s="29"/>
      <c r="P249" s="427"/>
      <c r="Q249" s="29"/>
      <c r="R249" s="29"/>
      <c r="S249" s="155"/>
      <c r="T249" s="29"/>
      <c r="U249" s="29"/>
      <c r="V249" s="155"/>
      <c r="W249" s="29"/>
      <c r="X249" s="30"/>
      <c r="Y249" s="334" t="s">
        <v>253</v>
      </c>
      <c r="Z249" s="30"/>
      <c r="AA249" s="819">
        <f t="shared" si="5"/>
        <v>0</v>
      </c>
      <c r="AB249" s="1"/>
    </row>
    <row r="250" spans="1:31" ht="21" hidden="1" customHeight="1" thickBot="1">
      <c r="A250" s="23"/>
      <c r="B250" s="24"/>
      <c r="C250" s="24"/>
      <c r="D250" s="24"/>
      <c r="E250" s="26"/>
      <c r="F250" s="26"/>
      <c r="G250" s="27"/>
      <c r="H250" s="13"/>
      <c r="I250" s="208" t="s">
        <v>342</v>
      </c>
      <c r="J250" s="35"/>
      <c r="K250" s="154"/>
      <c r="L250" s="154"/>
      <c r="M250" s="272"/>
      <c r="N250" s="460"/>
      <c r="O250" s="460"/>
      <c r="P250" s="427"/>
      <c r="Q250" s="29"/>
      <c r="R250" s="29"/>
      <c r="S250" s="209" t="s">
        <v>343</v>
      </c>
      <c r="T250" s="461"/>
      <c r="U250" s="461"/>
      <c r="V250" s="209"/>
      <c r="W250" s="349"/>
      <c r="X250" s="234">
        <v>0</v>
      </c>
      <c r="Y250" s="332" t="s">
        <v>253</v>
      </c>
      <c r="Z250" s="234">
        <v>0</v>
      </c>
      <c r="AA250" s="818">
        <f t="shared" si="5"/>
        <v>0</v>
      </c>
      <c r="AB250" s="1"/>
      <c r="AE250" s="7"/>
    </row>
    <row r="251" spans="1:31" ht="21" hidden="1" customHeight="1">
      <c r="A251" s="23"/>
      <c r="B251" s="24"/>
      <c r="C251" s="24"/>
      <c r="D251" s="24"/>
      <c r="E251" s="26"/>
      <c r="F251" s="26"/>
      <c r="G251" s="27"/>
      <c r="H251" s="13"/>
      <c r="I251" s="148" t="s">
        <v>344</v>
      </c>
      <c r="J251" s="273"/>
      <c r="K251" s="272"/>
      <c r="L251" s="272"/>
      <c r="M251" s="272"/>
      <c r="N251" s="274" t="s">
        <v>253</v>
      </c>
      <c r="O251" s="187" t="s">
        <v>256</v>
      </c>
      <c r="P251" s="275">
        <v>4</v>
      </c>
      <c r="Q251" s="274" t="s">
        <v>261</v>
      </c>
      <c r="R251" s="187" t="s">
        <v>256</v>
      </c>
      <c r="S251" s="272">
        <v>4</v>
      </c>
      <c r="T251" s="274" t="s">
        <v>275</v>
      </c>
      <c r="U251" s="274" t="s">
        <v>257</v>
      </c>
      <c r="V251" s="272"/>
      <c r="W251" s="274"/>
      <c r="X251" s="142">
        <v>0</v>
      </c>
      <c r="Y251" s="318" t="s">
        <v>253</v>
      </c>
      <c r="Z251" s="142">
        <v>0</v>
      </c>
      <c r="AA251" s="820">
        <f t="shared" si="5"/>
        <v>0</v>
      </c>
      <c r="AB251" s="1"/>
      <c r="AE251" s="7"/>
    </row>
    <row r="252" spans="1:31" ht="21" hidden="1" customHeight="1">
      <c r="A252" s="23"/>
      <c r="B252" s="24"/>
      <c r="C252" s="24"/>
      <c r="D252" s="24"/>
      <c r="E252" s="26"/>
      <c r="F252" s="26"/>
      <c r="G252" s="27"/>
      <c r="H252" s="13"/>
      <c r="I252" s="37" t="s">
        <v>345</v>
      </c>
      <c r="J252" s="155"/>
      <c r="K252" s="154"/>
      <c r="L252" s="154"/>
      <c r="M252" s="272"/>
      <c r="N252" s="460"/>
      <c r="O252" s="29"/>
      <c r="P252" s="38"/>
      <c r="Q252" s="460"/>
      <c r="R252" s="460"/>
      <c r="S252" s="154"/>
      <c r="T252" s="460"/>
      <c r="U252" s="460"/>
      <c r="V252" s="154"/>
      <c r="W252" s="460"/>
      <c r="X252" s="275"/>
      <c r="Y252" s="318" t="s">
        <v>253</v>
      </c>
      <c r="Z252" s="275"/>
      <c r="AA252" s="268">
        <f t="shared" si="5"/>
        <v>0</v>
      </c>
      <c r="AB252" s="1"/>
      <c r="AE252" s="7"/>
    </row>
    <row r="253" spans="1:31" ht="21" hidden="1" customHeight="1" thickBot="1">
      <c r="A253" s="23"/>
      <c r="B253" s="24"/>
      <c r="C253" s="24"/>
      <c r="D253" s="24"/>
      <c r="E253" s="26"/>
      <c r="F253" s="26"/>
      <c r="G253" s="27"/>
      <c r="H253" s="13"/>
      <c r="I253" s="208" t="s">
        <v>346</v>
      </c>
      <c r="J253" s="207"/>
      <c r="K253" s="91"/>
      <c r="L253" s="91"/>
      <c r="M253" s="195"/>
      <c r="N253" s="350"/>
      <c r="O253" s="350"/>
      <c r="P253" s="428"/>
      <c r="Q253" s="350"/>
      <c r="R253" s="350"/>
      <c r="S253" s="207" t="s">
        <v>347</v>
      </c>
      <c r="T253" s="388"/>
      <c r="U253" s="388"/>
      <c r="V253" s="207"/>
      <c r="W253" s="388"/>
      <c r="X253" s="441">
        <v>0</v>
      </c>
      <c r="Y253" s="332" t="s">
        <v>253</v>
      </c>
      <c r="Z253" s="441">
        <v>0</v>
      </c>
      <c r="AA253" s="818">
        <f t="shared" si="5"/>
        <v>0</v>
      </c>
      <c r="AB253" s="1"/>
      <c r="AE253" s="7"/>
    </row>
    <row r="254" spans="1:31" ht="21" hidden="1" customHeight="1">
      <c r="A254" s="23"/>
      <c r="B254" s="24"/>
      <c r="C254" s="24"/>
      <c r="D254" s="24"/>
      <c r="E254" s="26"/>
      <c r="F254" s="26"/>
      <c r="G254" s="27"/>
      <c r="H254" s="13"/>
      <c r="I254" s="273" t="s">
        <v>348</v>
      </c>
      <c r="J254" s="273"/>
      <c r="K254" s="273"/>
      <c r="L254" s="273"/>
      <c r="M254" s="273"/>
      <c r="N254" s="243"/>
      <c r="O254" s="243"/>
      <c r="P254" s="421"/>
      <c r="Q254" s="243"/>
      <c r="R254" s="243"/>
      <c r="S254" s="273"/>
      <c r="T254" s="243"/>
      <c r="U254" s="243"/>
      <c r="V254" s="273"/>
      <c r="W254" s="243"/>
      <c r="X254" s="444"/>
      <c r="Y254" s="318" t="s">
        <v>253</v>
      </c>
      <c r="Z254" s="444"/>
      <c r="AA254" s="268">
        <f t="shared" si="5"/>
        <v>0</v>
      </c>
      <c r="AB254" s="1"/>
      <c r="AE254" s="7"/>
    </row>
    <row r="255" spans="1:31" ht="21" hidden="1" customHeight="1" thickBot="1">
      <c r="A255" s="23"/>
      <c r="B255" s="24"/>
      <c r="C255" s="24"/>
      <c r="D255" s="24"/>
      <c r="E255" s="26"/>
      <c r="F255" s="26"/>
      <c r="G255" s="27"/>
      <c r="H255" s="13"/>
      <c r="I255" s="208" t="s">
        <v>349</v>
      </c>
      <c r="J255" s="207"/>
      <c r="K255" s="91"/>
      <c r="L255" s="91"/>
      <c r="M255" s="195"/>
      <c r="N255" s="350"/>
      <c r="O255" s="350"/>
      <c r="P255" s="428"/>
      <c r="Q255" s="350"/>
      <c r="R255" s="350"/>
      <c r="S255" s="207" t="s">
        <v>347</v>
      </c>
      <c r="T255" s="388"/>
      <c r="U255" s="388"/>
      <c r="V255" s="207"/>
      <c r="W255" s="388"/>
      <c r="X255" s="443">
        <v>0</v>
      </c>
      <c r="Y255" s="335" t="s">
        <v>253</v>
      </c>
      <c r="Z255" s="443">
        <v>0</v>
      </c>
      <c r="AA255" s="821">
        <f t="shared" si="5"/>
        <v>0</v>
      </c>
      <c r="AB255" s="1"/>
      <c r="AE255" s="7"/>
    </row>
    <row r="256" spans="1:31" ht="21" hidden="1" customHeight="1">
      <c r="A256" s="23"/>
      <c r="B256" s="24"/>
      <c r="C256" s="24"/>
      <c r="D256" s="24"/>
      <c r="E256" s="26"/>
      <c r="F256" s="26"/>
      <c r="G256" s="27"/>
      <c r="H256" s="13"/>
      <c r="I256" s="273" t="s">
        <v>350</v>
      </c>
      <c r="J256" s="200"/>
      <c r="K256" s="200"/>
      <c r="L256" s="200"/>
      <c r="M256" s="273"/>
      <c r="N256" s="147"/>
      <c r="O256" s="147"/>
      <c r="P256" s="429"/>
      <c r="Q256" s="147"/>
      <c r="R256" s="147"/>
      <c r="S256" s="200"/>
      <c r="T256" s="147"/>
      <c r="U256" s="147"/>
      <c r="V256" s="200"/>
      <c r="W256" s="147"/>
      <c r="X256" s="444"/>
      <c r="Y256" s="318" t="s">
        <v>253</v>
      </c>
      <c r="Z256" s="444"/>
      <c r="AA256" s="268">
        <f t="shared" si="5"/>
        <v>0</v>
      </c>
      <c r="AB256" s="1"/>
      <c r="AE256" s="7"/>
    </row>
    <row r="257" spans="1:31" ht="21" hidden="1" customHeight="1" thickBot="1">
      <c r="A257" s="23"/>
      <c r="B257" s="24"/>
      <c r="C257" s="24"/>
      <c r="D257" s="24"/>
      <c r="E257" s="26"/>
      <c r="F257" s="26"/>
      <c r="G257" s="27"/>
      <c r="H257" s="13"/>
      <c r="I257" s="208" t="s">
        <v>351</v>
      </c>
      <c r="J257" s="207"/>
      <c r="K257" s="91"/>
      <c r="L257" s="91"/>
      <c r="M257" s="195"/>
      <c r="N257" s="350"/>
      <c r="O257" s="350"/>
      <c r="P257" s="428"/>
      <c r="Q257" s="350"/>
      <c r="R257" s="350"/>
      <c r="S257" s="207" t="s">
        <v>352</v>
      </c>
      <c r="T257" s="388"/>
      <c r="U257" s="388"/>
      <c r="V257" s="207"/>
      <c r="W257" s="388"/>
      <c r="X257" s="443">
        <v>0</v>
      </c>
      <c r="Y257" s="335" t="s">
        <v>253</v>
      </c>
      <c r="Z257" s="443">
        <v>0</v>
      </c>
      <c r="AA257" s="821">
        <f t="shared" si="5"/>
        <v>0</v>
      </c>
      <c r="AB257" s="1"/>
      <c r="AE257" s="7"/>
    </row>
    <row r="258" spans="1:31" ht="21" hidden="1" customHeight="1">
      <c r="A258" s="23"/>
      <c r="B258" s="24"/>
      <c r="C258" s="24"/>
      <c r="D258" s="24"/>
      <c r="E258" s="26"/>
      <c r="F258" s="26"/>
      <c r="G258" s="27"/>
      <c r="H258" s="13"/>
      <c r="I258" s="273" t="s">
        <v>353</v>
      </c>
      <c r="J258" s="273"/>
      <c r="K258" s="273"/>
      <c r="L258" s="273"/>
      <c r="M258" s="273"/>
      <c r="N258" s="243"/>
      <c r="O258" s="243"/>
      <c r="P258" s="421"/>
      <c r="Q258" s="243"/>
      <c r="R258" s="243"/>
      <c r="S258" s="273"/>
      <c r="T258" s="243"/>
      <c r="U258" s="243"/>
      <c r="V258" s="273"/>
      <c r="W258" s="243"/>
      <c r="X258" s="272">
        <v>0</v>
      </c>
      <c r="Y258" s="318" t="s">
        <v>253</v>
      </c>
      <c r="Z258" s="272">
        <v>0</v>
      </c>
      <c r="AA258" s="232">
        <f t="shared" si="5"/>
        <v>0</v>
      </c>
      <c r="AB258" s="1"/>
      <c r="AE258" s="7"/>
    </row>
    <row r="259" spans="1:31" ht="21" hidden="1" customHeight="1">
      <c r="A259" s="23"/>
      <c r="B259" s="24"/>
      <c r="C259" s="24" t="s">
        <v>313</v>
      </c>
      <c r="D259" s="24"/>
      <c r="E259" s="26"/>
      <c r="F259" s="26"/>
      <c r="G259" s="27"/>
      <c r="H259" s="13"/>
      <c r="I259" s="273"/>
      <c r="J259" s="273"/>
      <c r="K259" s="273"/>
      <c r="L259" s="273"/>
      <c r="M259" s="273"/>
      <c r="N259" s="243"/>
      <c r="O259" s="243"/>
      <c r="P259" s="421"/>
      <c r="Q259" s="243"/>
      <c r="R259" s="243"/>
      <c r="S259" s="273"/>
      <c r="T259" s="243"/>
      <c r="U259" s="243"/>
      <c r="V259" s="273"/>
      <c r="W259" s="243"/>
      <c r="X259" s="272"/>
      <c r="Y259" s="318"/>
      <c r="Z259" s="272"/>
      <c r="AA259" s="232">
        <f t="shared" si="5"/>
        <v>0</v>
      </c>
      <c r="AB259" s="1"/>
      <c r="AE259" s="7"/>
    </row>
    <row r="260" spans="1:31" ht="21" hidden="1" customHeight="1">
      <c r="A260" s="23"/>
      <c r="B260" s="24"/>
      <c r="C260" s="24"/>
      <c r="D260" s="24"/>
      <c r="E260" s="26"/>
      <c r="F260" s="26"/>
      <c r="G260" s="27"/>
      <c r="H260" s="13"/>
      <c r="I260" s="303"/>
      <c r="J260" s="152"/>
      <c r="K260" s="468"/>
      <c r="L260" s="468"/>
      <c r="M260" s="468"/>
      <c r="N260" s="194"/>
      <c r="O260" s="194"/>
      <c r="P260" s="406"/>
      <c r="Q260" s="194"/>
      <c r="R260" s="194"/>
      <c r="S260" s="67"/>
      <c r="T260" s="389"/>
      <c r="U260" s="389"/>
      <c r="V260" s="67"/>
      <c r="W260" s="389"/>
      <c r="X260" s="449"/>
      <c r="Y260" s="336"/>
      <c r="Z260" s="449"/>
      <c r="AA260" s="822">
        <f t="shared" si="5"/>
        <v>0</v>
      </c>
      <c r="AB260" s="1"/>
      <c r="AE260" s="7"/>
    </row>
    <row r="261" spans="1:31" ht="21" hidden="1" customHeight="1">
      <c r="A261" s="23"/>
      <c r="B261" s="24"/>
      <c r="C261" s="24"/>
      <c r="D261" s="24"/>
      <c r="E261" s="26"/>
      <c r="F261" s="26"/>
      <c r="G261" s="27"/>
      <c r="H261" s="13"/>
      <c r="I261" s="315"/>
      <c r="J261" s="195"/>
      <c r="K261" s="273"/>
      <c r="L261" s="273"/>
      <c r="M261" s="272"/>
      <c r="N261" s="274"/>
      <c r="O261" s="187"/>
      <c r="P261" s="268"/>
      <c r="Q261" s="187"/>
      <c r="R261" s="190"/>
      <c r="S261" s="291"/>
      <c r="T261" s="384"/>
      <c r="U261" s="274"/>
      <c r="V261" s="272"/>
      <c r="W261" s="274"/>
      <c r="X261" s="275"/>
      <c r="Y261" s="318" t="s">
        <v>253</v>
      </c>
      <c r="Z261" s="275"/>
      <c r="AA261" s="268">
        <f t="shared" si="5"/>
        <v>0</v>
      </c>
      <c r="AB261" s="1"/>
      <c r="AE261" s="712"/>
    </row>
    <row r="262" spans="1:31" ht="21" hidden="1" customHeight="1">
      <c r="A262" s="23"/>
      <c r="B262" s="24"/>
      <c r="C262" s="24"/>
      <c r="D262" s="24"/>
      <c r="E262" s="26"/>
      <c r="F262" s="26"/>
      <c r="G262" s="27"/>
      <c r="H262" s="13"/>
      <c r="I262" s="195"/>
      <c r="J262" s="195"/>
      <c r="K262" s="273"/>
      <c r="L262" s="273"/>
      <c r="M262" s="272"/>
      <c r="N262" s="274"/>
      <c r="O262" s="187"/>
      <c r="P262" s="268"/>
      <c r="Q262" s="187"/>
      <c r="R262" s="190"/>
      <c r="S262" s="291"/>
      <c r="T262" s="384"/>
      <c r="U262" s="274"/>
      <c r="V262" s="273"/>
      <c r="W262" s="243"/>
      <c r="X262" s="275"/>
      <c r="Y262" s="318" t="s">
        <v>253</v>
      </c>
      <c r="Z262" s="275"/>
      <c r="AA262" s="268">
        <f t="shared" si="5"/>
        <v>0</v>
      </c>
      <c r="AB262" s="1"/>
      <c r="AE262" s="7"/>
    </row>
    <row r="263" spans="1:31" ht="21" hidden="1" customHeight="1">
      <c r="A263" s="23"/>
      <c r="B263" s="24"/>
      <c r="C263" s="24"/>
      <c r="D263" s="24"/>
      <c r="E263" s="26"/>
      <c r="F263" s="26"/>
      <c r="G263" s="27"/>
      <c r="H263" s="13"/>
      <c r="I263" s="195"/>
      <c r="J263" s="195"/>
      <c r="K263" s="273"/>
      <c r="L263" s="273"/>
      <c r="M263" s="272"/>
      <c r="N263" s="274"/>
      <c r="O263" s="460"/>
      <c r="P263" s="268"/>
      <c r="Q263" s="187"/>
      <c r="R263" s="190"/>
      <c r="S263" s="291"/>
      <c r="T263" s="384"/>
      <c r="U263" s="274"/>
      <c r="V263" s="273"/>
      <c r="W263" s="243"/>
      <c r="X263" s="275"/>
      <c r="Y263" s="318" t="s">
        <v>253</v>
      </c>
      <c r="Z263" s="275"/>
      <c r="AA263" s="268">
        <f t="shared" si="5"/>
        <v>0</v>
      </c>
      <c r="AB263" s="1"/>
      <c r="AE263" s="712"/>
    </row>
    <row r="264" spans="1:31" ht="21" hidden="1" customHeight="1">
      <c r="A264" s="23"/>
      <c r="B264" s="24"/>
      <c r="C264" s="24"/>
      <c r="D264" s="24"/>
      <c r="E264" s="26"/>
      <c r="F264" s="26"/>
      <c r="G264" s="27"/>
      <c r="H264" s="13"/>
      <c r="I264" s="195"/>
      <c r="J264" s="195"/>
      <c r="K264" s="273"/>
      <c r="L264" s="273"/>
      <c r="M264" s="273"/>
      <c r="N264" s="243"/>
      <c r="O264" s="243"/>
      <c r="P264" s="421"/>
      <c r="Q264" s="243"/>
      <c r="R264" s="243"/>
      <c r="S264" s="273"/>
      <c r="T264" s="243"/>
      <c r="U264" s="243"/>
      <c r="V264" s="273"/>
      <c r="W264" s="243"/>
      <c r="X264" s="275"/>
      <c r="Y264" s="318" t="s">
        <v>253</v>
      </c>
      <c r="Z264" s="275"/>
      <c r="AA264" s="268">
        <f t="shared" si="5"/>
        <v>0</v>
      </c>
      <c r="AB264" s="1"/>
      <c r="AE264" s="7"/>
    </row>
    <row r="265" spans="1:31" ht="21" customHeight="1">
      <c r="A265" s="23"/>
      <c r="B265" s="24"/>
      <c r="C265" s="15" t="s">
        <v>354</v>
      </c>
      <c r="D265" s="206" t="s">
        <v>264</v>
      </c>
      <c r="E265" s="108">
        <f>E266</f>
        <v>138012</v>
      </c>
      <c r="F265" s="108">
        <f>F266</f>
        <v>138012</v>
      </c>
      <c r="G265" s="109">
        <f>F265-E265</f>
        <v>0</v>
      </c>
      <c r="H265" s="110">
        <f>IF(E265=0,0,G265/E265)</f>
        <v>0</v>
      </c>
      <c r="I265" s="98" t="s">
        <v>355</v>
      </c>
      <c r="J265" s="99"/>
      <c r="K265" s="100"/>
      <c r="L265" s="100"/>
      <c r="M265" s="203"/>
      <c r="N265" s="379"/>
      <c r="O265" s="379"/>
      <c r="P265" s="412"/>
      <c r="Q265" s="348"/>
      <c r="R265" s="348"/>
      <c r="S265" s="101"/>
      <c r="T265" s="348"/>
      <c r="U265" s="348"/>
      <c r="V265" s="121" t="s">
        <v>252</v>
      </c>
      <c r="W265" s="393"/>
      <c r="X265" s="437">
        <v>138012000</v>
      </c>
      <c r="Y265" s="322" t="s">
        <v>253</v>
      </c>
      <c r="Z265" s="437">
        <v>138012000</v>
      </c>
      <c r="AA265" s="816">
        <f t="shared" si="5"/>
        <v>0</v>
      </c>
      <c r="AB265" s="1"/>
      <c r="AE265" s="712"/>
    </row>
    <row r="266" spans="1:31" ht="21" customHeight="1" thickBot="1">
      <c r="A266" s="23"/>
      <c r="B266" s="24"/>
      <c r="C266" s="24" t="s">
        <v>313</v>
      </c>
      <c r="D266" s="24" t="s">
        <v>317</v>
      </c>
      <c r="E266" s="26">
        <v>138012</v>
      </c>
      <c r="F266" s="26">
        <f>ROUND(X265/1000,0)</f>
        <v>138012</v>
      </c>
      <c r="G266" s="17">
        <f>F266-E266</f>
        <v>0</v>
      </c>
      <c r="H266" s="18">
        <f>IF(E266=0,0,G266/E266)</f>
        <v>0</v>
      </c>
      <c r="I266" s="261" t="s">
        <v>411</v>
      </c>
      <c r="J266" s="262"/>
      <c r="K266" s="273"/>
      <c r="L266" s="273"/>
      <c r="M266" s="273"/>
      <c r="N266" s="243"/>
      <c r="O266" s="243"/>
      <c r="P266" s="421"/>
      <c r="Q266" s="243"/>
      <c r="R266" s="243"/>
      <c r="S266" s="207" t="s">
        <v>413</v>
      </c>
      <c r="T266" s="388"/>
      <c r="U266" s="388"/>
      <c r="V266" s="207"/>
      <c r="W266" s="388"/>
      <c r="X266" s="441">
        <v>38517000</v>
      </c>
      <c r="Y266" s="332" t="s">
        <v>253</v>
      </c>
      <c r="Z266" s="441">
        <v>38517000</v>
      </c>
      <c r="AA266" s="818">
        <f t="shared" si="5"/>
        <v>0</v>
      </c>
      <c r="AB266" s="1"/>
      <c r="AE266" s="7"/>
    </row>
    <row r="267" spans="1:31" ht="21" customHeight="1">
      <c r="A267" s="23"/>
      <c r="B267" s="24"/>
      <c r="C267" s="24" t="s">
        <v>356</v>
      </c>
      <c r="D267" s="24" t="s">
        <v>357</v>
      </c>
      <c r="E267" s="26"/>
      <c r="F267" s="26"/>
      <c r="G267" s="27"/>
      <c r="H267" s="13"/>
      <c r="I267" s="148" t="s">
        <v>876</v>
      </c>
      <c r="J267" s="195"/>
      <c r="K267" s="273"/>
      <c r="L267" s="273"/>
      <c r="M267" s="272">
        <v>1100000</v>
      </c>
      <c r="N267" s="274" t="s">
        <v>253</v>
      </c>
      <c r="O267" s="311" t="s">
        <v>256</v>
      </c>
      <c r="P267" s="268">
        <v>6</v>
      </c>
      <c r="Q267" s="187" t="s">
        <v>255</v>
      </c>
      <c r="R267" s="190"/>
      <c r="S267" s="291"/>
      <c r="T267" s="384"/>
      <c r="U267" s="274" t="s">
        <v>257</v>
      </c>
      <c r="V267" s="272"/>
      <c r="W267" s="274"/>
      <c r="X267" s="275">
        <v>6050000</v>
      </c>
      <c r="Y267" s="318" t="s">
        <v>253</v>
      </c>
      <c r="Z267" s="275">
        <v>6050000</v>
      </c>
      <c r="AA267" s="268">
        <f t="shared" si="5"/>
        <v>0</v>
      </c>
      <c r="AB267" s="1"/>
      <c r="AE267" s="7"/>
    </row>
    <row r="268" spans="1:31" ht="21" customHeight="1">
      <c r="A268" s="23"/>
      <c r="B268" s="24"/>
      <c r="C268" s="24"/>
      <c r="D268" s="24"/>
      <c r="E268" s="26"/>
      <c r="F268" s="26"/>
      <c r="G268" s="27"/>
      <c r="H268" s="13"/>
      <c r="I268" s="148" t="s">
        <v>877</v>
      </c>
      <c r="J268" s="195"/>
      <c r="K268" s="273"/>
      <c r="L268" s="273"/>
      <c r="M268" s="272">
        <v>2291500</v>
      </c>
      <c r="N268" s="274" t="s">
        <v>55</v>
      </c>
      <c r="O268" s="311" t="s">
        <v>56</v>
      </c>
      <c r="P268" s="268">
        <v>12</v>
      </c>
      <c r="Q268" s="187" t="s">
        <v>0</v>
      </c>
      <c r="R268" s="190"/>
      <c r="S268" s="291"/>
      <c r="T268" s="384"/>
      <c r="U268" s="274" t="s">
        <v>53</v>
      </c>
      <c r="V268" s="272"/>
      <c r="W268" s="274"/>
      <c r="X268" s="275">
        <v>27498000</v>
      </c>
      <c r="Y268" s="318" t="s">
        <v>55</v>
      </c>
      <c r="Z268" s="275">
        <v>27498000</v>
      </c>
      <c r="AA268" s="268">
        <f t="shared" si="5"/>
        <v>0</v>
      </c>
      <c r="AB268" s="1"/>
      <c r="AE268" s="7"/>
    </row>
    <row r="269" spans="1:31" ht="21" customHeight="1">
      <c r="A269" s="23"/>
      <c r="B269" s="24"/>
      <c r="C269" s="24"/>
      <c r="D269" s="24"/>
      <c r="E269" s="26"/>
      <c r="F269" s="26"/>
      <c r="G269" s="27"/>
      <c r="H269" s="13"/>
      <c r="I269" s="148" t="s">
        <v>878</v>
      </c>
      <c r="J269" s="195"/>
      <c r="K269" s="273"/>
      <c r="L269" s="273"/>
      <c r="M269" s="272">
        <v>2239000</v>
      </c>
      <c r="N269" s="274" t="s">
        <v>418</v>
      </c>
      <c r="O269" s="311" t="s">
        <v>419</v>
      </c>
      <c r="P269" s="268">
        <v>1</v>
      </c>
      <c r="Q269" s="187" t="s">
        <v>420</v>
      </c>
      <c r="R269" s="190"/>
      <c r="S269" s="291"/>
      <c r="T269" s="384"/>
      <c r="U269" s="274" t="s">
        <v>421</v>
      </c>
      <c r="V269" s="272"/>
      <c r="W269" s="274"/>
      <c r="X269" s="275">
        <v>2239000</v>
      </c>
      <c r="Y269" s="318" t="s">
        <v>418</v>
      </c>
      <c r="Z269" s="275">
        <v>2239000</v>
      </c>
      <c r="AA269" s="268">
        <f t="shared" si="5"/>
        <v>0</v>
      </c>
      <c r="AB269" s="1"/>
      <c r="AE269" s="7"/>
    </row>
    <row r="270" spans="1:31" ht="21" customHeight="1">
      <c r="A270" s="23"/>
      <c r="B270" s="24"/>
      <c r="C270" s="24"/>
      <c r="D270" s="24"/>
      <c r="E270" s="26"/>
      <c r="F270" s="26"/>
      <c r="G270" s="27"/>
      <c r="H270" s="13"/>
      <c r="I270" s="273" t="s">
        <v>879</v>
      </c>
      <c r="J270" s="195"/>
      <c r="K270" s="273"/>
      <c r="L270" s="273"/>
      <c r="M270" s="272">
        <v>227500</v>
      </c>
      <c r="N270" s="274" t="s">
        <v>25</v>
      </c>
      <c r="O270" s="311" t="s">
        <v>26</v>
      </c>
      <c r="P270" s="268">
        <v>12</v>
      </c>
      <c r="Q270" s="187" t="s">
        <v>29</v>
      </c>
      <c r="R270" s="190"/>
      <c r="S270" s="291"/>
      <c r="T270" s="384"/>
      <c r="U270" s="274" t="s">
        <v>27</v>
      </c>
      <c r="V270" s="272"/>
      <c r="W270" s="274"/>
      <c r="X270" s="275">
        <v>2730000</v>
      </c>
      <c r="Y270" s="318" t="s">
        <v>25</v>
      </c>
      <c r="Z270" s="275">
        <v>2730000</v>
      </c>
      <c r="AA270" s="268">
        <f t="shared" si="5"/>
        <v>0</v>
      </c>
      <c r="AB270" s="1"/>
      <c r="AE270" s="7"/>
    </row>
    <row r="271" spans="1:31" ht="21" customHeight="1">
      <c r="A271" s="23"/>
      <c r="B271" s="24"/>
      <c r="C271" s="24"/>
      <c r="D271" s="24"/>
      <c r="E271" s="26"/>
      <c r="F271" s="26"/>
      <c r="G271" s="27"/>
      <c r="H271" s="13"/>
      <c r="I271" s="195"/>
      <c r="J271" s="195"/>
      <c r="K271" s="273"/>
      <c r="L271" s="273"/>
      <c r="M271" s="272"/>
      <c r="N271" s="274"/>
      <c r="O271" s="311"/>
      <c r="P271" s="268"/>
      <c r="Q271" s="187"/>
      <c r="R271" s="190"/>
      <c r="S271" s="291"/>
      <c r="T271" s="384"/>
      <c r="U271" s="274"/>
      <c r="V271" s="272"/>
      <c r="W271" s="274"/>
      <c r="X271" s="275"/>
      <c r="Y271" s="318"/>
      <c r="Z271" s="275"/>
      <c r="AA271" s="268">
        <f t="shared" si="5"/>
        <v>0</v>
      </c>
      <c r="AB271" s="1"/>
      <c r="AE271" s="712"/>
    </row>
    <row r="272" spans="1:31" ht="21" customHeight="1" thickBot="1">
      <c r="A272" s="23"/>
      <c r="B272" s="24"/>
      <c r="C272" s="24"/>
      <c r="D272" s="24"/>
      <c r="E272" s="26"/>
      <c r="F272" s="26"/>
      <c r="G272" s="27"/>
      <c r="H272" s="13"/>
      <c r="I272" s="261" t="s">
        <v>478</v>
      </c>
      <c r="J272" s="262"/>
      <c r="K272" s="273"/>
      <c r="L272" s="273"/>
      <c r="M272" s="273"/>
      <c r="N272" s="243"/>
      <c r="O272" s="311"/>
      <c r="P272" s="421"/>
      <c r="Q272" s="243"/>
      <c r="R272" s="243"/>
      <c r="S272" s="207" t="s">
        <v>412</v>
      </c>
      <c r="T272" s="388"/>
      <c r="U272" s="388"/>
      <c r="V272" s="207"/>
      <c r="W272" s="388"/>
      <c r="X272" s="441">
        <v>13092000</v>
      </c>
      <c r="Y272" s="332" t="s">
        <v>253</v>
      </c>
      <c r="Z272" s="441">
        <v>13092000</v>
      </c>
      <c r="AA272" s="818">
        <f t="shared" ref="AA272:AA340" si="6">X272-Z272</f>
        <v>0</v>
      </c>
      <c r="AB272" s="1"/>
      <c r="AE272" s="7"/>
    </row>
    <row r="273" spans="1:31" ht="21" customHeight="1">
      <c r="A273" s="23"/>
      <c r="B273" s="24"/>
      <c r="C273" s="24"/>
      <c r="D273" s="24"/>
      <c r="E273" s="26"/>
      <c r="F273" s="26"/>
      <c r="G273" s="27"/>
      <c r="H273" s="13"/>
      <c r="I273" s="280" t="s">
        <v>816</v>
      </c>
      <c r="J273" s="281"/>
      <c r="K273" s="154"/>
      <c r="L273" s="154"/>
      <c r="M273" s="272"/>
      <c r="N273" s="460"/>
      <c r="O273" s="312"/>
      <c r="P273" s="420"/>
      <c r="Q273" s="313"/>
      <c r="R273" s="460"/>
      <c r="S273" s="282"/>
      <c r="T273" s="390"/>
      <c r="U273" s="390"/>
      <c r="V273" s="282"/>
      <c r="W273" s="390"/>
      <c r="X273" s="446">
        <v>4867000</v>
      </c>
      <c r="Y273" s="337" t="s">
        <v>55</v>
      </c>
      <c r="Z273" s="446">
        <v>4867000</v>
      </c>
      <c r="AA273" s="823">
        <f t="shared" si="6"/>
        <v>0</v>
      </c>
      <c r="AB273" s="1"/>
      <c r="AE273" s="7"/>
    </row>
    <row r="274" spans="1:31" ht="21" customHeight="1">
      <c r="A274" s="23"/>
      <c r="B274" s="24"/>
      <c r="C274" s="24"/>
      <c r="D274" s="24"/>
      <c r="E274" s="26"/>
      <c r="F274" s="26"/>
      <c r="G274" s="27"/>
      <c r="H274" s="13"/>
      <c r="I274" s="148" t="s">
        <v>880</v>
      </c>
      <c r="J274" s="155"/>
      <c r="K274" s="154"/>
      <c r="L274" s="154"/>
      <c r="M274" s="272">
        <v>1100000</v>
      </c>
      <c r="N274" s="460" t="s">
        <v>55</v>
      </c>
      <c r="O274" s="312" t="s">
        <v>56</v>
      </c>
      <c r="P274" s="420">
        <v>0.5</v>
      </c>
      <c r="Q274" s="313">
        <v>1</v>
      </c>
      <c r="R274" s="460" t="s">
        <v>61</v>
      </c>
      <c r="S274" s="154"/>
      <c r="T274" s="460"/>
      <c r="U274" s="460" t="s">
        <v>257</v>
      </c>
      <c r="V274" s="52"/>
      <c r="W274" s="459"/>
      <c r="X274" s="38">
        <v>550000</v>
      </c>
      <c r="Y274" s="324" t="s">
        <v>55</v>
      </c>
      <c r="Z274" s="38">
        <v>550000</v>
      </c>
      <c r="AA274" s="424">
        <f t="shared" si="6"/>
        <v>0</v>
      </c>
      <c r="AB274" s="1"/>
      <c r="AE274" s="7"/>
    </row>
    <row r="275" spans="1:31" ht="21" customHeight="1">
      <c r="A275" s="23"/>
      <c r="B275" s="24"/>
      <c r="C275" s="24"/>
      <c r="D275" s="24"/>
      <c r="E275" s="26"/>
      <c r="F275" s="26"/>
      <c r="G275" s="27"/>
      <c r="H275" s="13"/>
      <c r="I275" s="148" t="s">
        <v>881</v>
      </c>
      <c r="J275" s="273"/>
      <c r="K275" s="272"/>
      <c r="L275" s="272"/>
      <c r="M275" s="272">
        <v>2291500</v>
      </c>
      <c r="N275" s="274" t="s">
        <v>55</v>
      </c>
      <c r="O275" s="311" t="s">
        <v>56</v>
      </c>
      <c r="P275" s="408">
        <v>0.6</v>
      </c>
      <c r="Q275" s="314">
        <v>2</v>
      </c>
      <c r="R275" s="274" t="s">
        <v>61</v>
      </c>
      <c r="S275" s="272"/>
      <c r="T275" s="274"/>
      <c r="U275" s="274" t="s">
        <v>53</v>
      </c>
      <c r="V275" s="272"/>
      <c r="W275" s="274"/>
      <c r="X275" s="275">
        <v>2750000</v>
      </c>
      <c r="Y275" s="318" t="s">
        <v>55</v>
      </c>
      <c r="Z275" s="275">
        <v>2750000</v>
      </c>
      <c r="AA275" s="268">
        <f t="shared" si="6"/>
        <v>0</v>
      </c>
      <c r="AB275" s="1"/>
      <c r="AE275" s="7"/>
    </row>
    <row r="276" spans="1:31" ht="21" customHeight="1">
      <c r="A276" s="23"/>
      <c r="B276" s="24"/>
      <c r="C276" s="24"/>
      <c r="D276" s="24"/>
      <c r="E276" s="26"/>
      <c r="F276" s="26"/>
      <c r="G276" s="27"/>
      <c r="H276" s="13"/>
      <c r="I276" s="148" t="s">
        <v>882</v>
      </c>
      <c r="J276" s="273"/>
      <c r="K276" s="272"/>
      <c r="L276" s="272"/>
      <c r="M276" s="272">
        <v>2239000</v>
      </c>
      <c r="N276" s="274" t="s">
        <v>55</v>
      </c>
      <c r="O276" s="311" t="s">
        <v>56</v>
      </c>
      <c r="P276" s="408">
        <v>0.6</v>
      </c>
      <c r="Q276" s="314">
        <v>1</v>
      </c>
      <c r="R276" s="274" t="s">
        <v>61</v>
      </c>
      <c r="S276" s="272"/>
      <c r="T276" s="274"/>
      <c r="U276" s="274" t="s">
        <v>53</v>
      </c>
      <c r="V276" s="272"/>
      <c r="W276" s="274"/>
      <c r="X276" s="275">
        <v>1343000</v>
      </c>
      <c r="Y276" s="318" t="s">
        <v>55</v>
      </c>
      <c r="Z276" s="275">
        <v>1343000</v>
      </c>
      <c r="AA276" s="268">
        <f t="shared" si="6"/>
        <v>0</v>
      </c>
      <c r="AB276" s="1"/>
      <c r="AE276" s="7"/>
    </row>
    <row r="277" spans="1:31" ht="21" customHeight="1">
      <c r="A277" s="23"/>
      <c r="B277" s="24"/>
      <c r="C277" s="24"/>
      <c r="D277" s="24"/>
      <c r="E277" s="26"/>
      <c r="F277" s="26"/>
      <c r="G277" s="27"/>
      <c r="H277" s="13"/>
      <c r="I277" s="148" t="s">
        <v>883</v>
      </c>
      <c r="J277" s="273"/>
      <c r="K277" s="272"/>
      <c r="L277" s="272"/>
      <c r="M277" s="272">
        <v>111900</v>
      </c>
      <c r="N277" s="274" t="s">
        <v>55</v>
      </c>
      <c r="O277" s="311" t="s">
        <v>56</v>
      </c>
      <c r="P277" s="268">
        <v>2</v>
      </c>
      <c r="Q277" s="314" t="s">
        <v>61</v>
      </c>
      <c r="R277" s="311"/>
      <c r="S277" s="272"/>
      <c r="T277" s="274"/>
      <c r="U277" s="274" t="s">
        <v>53</v>
      </c>
      <c r="V277" s="272"/>
      <c r="W277" s="274"/>
      <c r="X277" s="275">
        <v>224000</v>
      </c>
      <c r="Y277" s="318" t="s">
        <v>55</v>
      </c>
      <c r="Z277" s="275">
        <v>224000</v>
      </c>
      <c r="AA277" s="268">
        <f t="shared" ref="AA277:AA284" si="7">X277-Z277</f>
        <v>0</v>
      </c>
      <c r="AB277" s="1"/>
    </row>
    <row r="278" spans="1:31" ht="21" customHeight="1">
      <c r="A278" s="23"/>
      <c r="B278" s="24"/>
      <c r="C278" s="24"/>
      <c r="D278" s="24"/>
      <c r="E278" s="26"/>
      <c r="F278" s="26"/>
      <c r="G278" s="27"/>
      <c r="H278" s="13"/>
      <c r="I278" s="148"/>
      <c r="J278" s="273"/>
      <c r="K278" s="272"/>
      <c r="L278" s="272"/>
      <c r="M278" s="272"/>
      <c r="N278" s="274"/>
      <c r="O278" s="311"/>
      <c r="P278" s="408"/>
      <c r="Q278" s="314"/>
      <c r="R278" s="274"/>
      <c r="S278" s="272"/>
      <c r="T278" s="274"/>
      <c r="U278" s="274"/>
      <c r="V278" s="272"/>
      <c r="W278" s="274"/>
      <c r="X278" s="275"/>
      <c r="Y278" s="318"/>
      <c r="Z278" s="275"/>
      <c r="AA278" s="268"/>
      <c r="AB278" s="1"/>
      <c r="AE278" s="7"/>
    </row>
    <row r="279" spans="1:31" ht="21" customHeight="1">
      <c r="A279" s="23"/>
      <c r="B279" s="24"/>
      <c r="C279" s="24"/>
      <c r="D279" s="24"/>
      <c r="E279" s="26"/>
      <c r="F279" s="26"/>
      <c r="G279" s="27"/>
      <c r="H279" s="13"/>
      <c r="I279" s="149" t="s">
        <v>935</v>
      </c>
      <c r="J279" s="152"/>
      <c r="K279" s="273"/>
      <c r="L279" s="273"/>
      <c r="M279" s="273"/>
      <c r="N279" s="243"/>
      <c r="O279" s="243"/>
      <c r="P279" s="421"/>
      <c r="Q279" s="243"/>
      <c r="R279" s="243"/>
      <c r="S279" s="273"/>
      <c r="T279" s="243"/>
      <c r="U279" s="243"/>
      <c r="V279" s="468"/>
      <c r="W279" s="351"/>
      <c r="X279" s="197">
        <v>7745000</v>
      </c>
      <c r="Y279" s="338" t="s">
        <v>25</v>
      </c>
      <c r="Z279" s="197">
        <v>7745000</v>
      </c>
      <c r="AA279" s="268">
        <f t="shared" si="7"/>
        <v>0</v>
      </c>
      <c r="AB279" s="1"/>
      <c r="AE279" s="7"/>
    </row>
    <row r="280" spans="1:31" ht="21" customHeight="1">
      <c r="A280" s="23"/>
      <c r="B280" s="24"/>
      <c r="C280" s="24"/>
      <c r="D280" s="24"/>
      <c r="E280" s="26"/>
      <c r="F280" s="26"/>
      <c r="G280" s="27"/>
      <c r="H280" s="13"/>
      <c r="I280" s="148" t="s">
        <v>936</v>
      </c>
      <c r="J280" s="273"/>
      <c r="K280" s="272"/>
      <c r="L280" s="272"/>
      <c r="M280" s="272">
        <v>618480</v>
      </c>
      <c r="N280" s="274" t="s">
        <v>25</v>
      </c>
      <c r="O280" s="311" t="s">
        <v>26</v>
      </c>
      <c r="P280" s="268">
        <v>12</v>
      </c>
      <c r="Q280" s="187" t="s">
        <v>29</v>
      </c>
      <c r="R280" s="190"/>
      <c r="S280" s="291"/>
      <c r="T280" s="384"/>
      <c r="U280" s="274" t="s">
        <v>27</v>
      </c>
      <c r="V280" s="272"/>
      <c r="W280" s="274"/>
      <c r="X280" s="275">
        <v>7422000</v>
      </c>
      <c r="Y280" s="318" t="s">
        <v>55</v>
      </c>
      <c r="Z280" s="275">
        <v>7422000</v>
      </c>
      <c r="AA280" s="268">
        <f t="shared" si="7"/>
        <v>0</v>
      </c>
      <c r="AB280" s="1"/>
      <c r="AE280" s="7"/>
    </row>
    <row r="281" spans="1:31" ht="21" customHeight="1">
      <c r="A281" s="23"/>
      <c r="B281" s="24"/>
      <c r="C281" s="24"/>
      <c r="D281" s="24"/>
      <c r="E281" s="26"/>
      <c r="F281" s="26"/>
      <c r="G281" s="27"/>
      <c r="H281" s="13"/>
      <c r="I281" s="148" t="s">
        <v>937</v>
      </c>
      <c r="J281" s="273"/>
      <c r="K281" s="272"/>
      <c r="L281" s="272"/>
      <c r="M281" s="272">
        <v>26910</v>
      </c>
      <c r="N281" s="274" t="s">
        <v>25</v>
      </c>
      <c r="O281" s="311" t="s">
        <v>26</v>
      </c>
      <c r="P281" s="268">
        <v>12</v>
      </c>
      <c r="Q281" s="187" t="s">
        <v>29</v>
      </c>
      <c r="R281" s="190"/>
      <c r="S281" s="291"/>
      <c r="T281" s="384"/>
      <c r="U281" s="274" t="s">
        <v>27</v>
      </c>
      <c r="V281" s="272"/>
      <c r="W281" s="274"/>
      <c r="X281" s="275">
        <v>323000</v>
      </c>
      <c r="Y281" s="318" t="s">
        <v>25</v>
      </c>
      <c r="Z281" s="275">
        <v>323000</v>
      </c>
      <c r="AA281" s="268">
        <f t="shared" si="7"/>
        <v>0</v>
      </c>
      <c r="AB281" s="1"/>
      <c r="AE281" s="7"/>
    </row>
    <row r="282" spans="1:31" ht="21" customHeight="1">
      <c r="A282" s="23"/>
      <c r="B282" s="24"/>
      <c r="C282" s="24"/>
      <c r="D282" s="24"/>
      <c r="E282" s="26"/>
      <c r="F282" s="26"/>
      <c r="G282" s="27"/>
      <c r="H282" s="13"/>
      <c r="I282" s="148"/>
      <c r="J282" s="273"/>
      <c r="K282" s="272"/>
      <c r="L282" s="272"/>
      <c r="M282" s="272"/>
      <c r="N282" s="274"/>
      <c r="O282" s="311"/>
      <c r="P282" s="408"/>
      <c r="Q282" s="314"/>
      <c r="R282" s="274"/>
      <c r="S282" s="272"/>
      <c r="T282" s="274"/>
      <c r="U282" s="274"/>
      <c r="V282" s="272"/>
      <c r="W282" s="274"/>
      <c r="X282" s="275"/>
      <c r="Y282" s="318"/>
      <c r="Z282" s="275"/>
      <c r="AA282" s="268">
        <f t="shared" si="7"/>
        <v>0</v>
      </c>
      <c r="AB282" s="1"/>
      <c r="AE282" s="7"/>
    </row>
    <row r="283" spans="1:31" ht="21" customHeight="1">
      <c r="A283" s="23"/>
      <c r="B283" s="24"/>
      <c r="C283" s="24"/>
      <c r="D283" s="24"/>
      <c r="E283" s="26"/>
      <c r="F283" s="26"/>
      <c r="G283" s="27"/>
      <c r="H283" s="13"/>
      <c r="I283" s="149" t="s">
        <v>939</v>
      </c>
      <c r="J283" s="152"/>
      <c r="K283" s="273"/>
      <c r="L283" s="273"/>
      <c r="M283" s="273"/>
      <c r="N283" s="243"/>
      <c r="O283" s="243"/>
      <c r="P283" s="421"/>
      <c r="Q283" s="243"/>
      <c r="R283" s="243"/>
      <c r="S283" s="273"/>
      <c r="T283" s="243"/>
      <c r="U283" s="243"/>
      <c r="V283" s="468"/>
      <c r="W283" s="351"/>
      <c r="X283" s="197">
        <v>480000</v>
      </c>
      <c r="Y283" s="338" t="s">
        <v>25</v>
      </c>
      <c r="Z283" s="197">
        <v>480000</v>
      </c>
      <c r="AA283" s="268">
        <f t="shared" si="7"/>
        <v>0</v>
      </c>
      <c r="AB283" s="1"/>
      <c r="AE283" s="7"/>
    </row>
    <row r="284" spans="1:31" ht="21" customHeight="1">
      <c r="A284" s="23"/>
      <c r="B284" s="24"/>
      <c r="C284" s="24"/>
      <c r="D284" s="24"/>
      <c r="E284" s="26"/>
      <c r="F284" s="26"/>
      <c r="G284" s="27"/>
      <c r="H284" s="13"/>
      <c r="I284" s="148" t="s">
        <v>938</v>
      </c>
      <c r="J284" s="273"/>
      <c r="K284" s="272"/>
      <c r="L284" s="272"/>
      <c r="M284" s="272">
        <v>40000</v>
      </c>
      <c r="N284" s="274" t="s">
        <v>25</v>
      </c>
      <c r="O284" s="311" t="s">
        <v>26</v>
      </c>
      <c r="P284" s="268">
        <v>12</v>
      </c>
      <c r="Q284" s="187" t="s">
        <v>29</v>
      </c>
      <c r="R284" s="190"/>
      <c r="S284" s="291"/>
      <c r="T284" s="384"/>
      <c r="U284" s="274" t="s">
        <v>27</v>
      </c>
      <c r="V284" s="272"/>
      <c r="W284" s="274"/>
      <c r="X284" s="275">
        <v>480000</v>
      </c>
      <c r="Y284" s="318" t="s">
        <v>25</v>
      </c>
      <c r="Z284" s="275">
        <v>480000</v>
      </c>
      <c r="AA284" s="268">
        <f t="shared" si="7"/>
        <v>0</v>
      </c>
      <c r="AB284" s="1"/>
      <c r="AE284" s="7"/>
    </row>
    <row r="285" spans="1:31" ht="21" customHeight="1">
      <c r="A285" s="23"/>
      <c r="B285" s="24"/>
      <c r="C285" s="24"/>
      <c r="D285" s="24"/>
      <c r="E285" s="26"/>
      <c r="F285" s="26"/>
      <c r="G285" s="27"/>
      <c r="H285" s="13"/>
      <c r="I285" s="273"/>
      <c r="J285" s="195"/>
      <c r="K285" s="273"/>
      <c r="L285" s="273"/>
      <c r="M285" s="273"/>
      <c r="N285" s="243"/>
      <c r="O285" s="311"/>
      <c r="P285" s="421"/>
      <c r="Q285" s="243"/>
      <c r="R285" s="243"/>
      <c r="S285" s="195"/>
      <c r="T285" s="391"/>
      <c r="U285" s="391"/>
      <c r="V285" s="195"/>
      <c r="W285" s="391"/>
      <c r="X285" s="447"/>
      <c r="Y285" s="339"/>
      <c r="Z285" s="447"/>
      <c r="AA285" s="824"/>
      <c r="AB285" s="1"/>
    </row>
    <row r="286" spans="1:31" ht="21" customHeight="1" thickBot="1">
      <c r="A286" s="23"/>
      <c r="B286" s="24"/>
      <c r="C286" s="24"/>
      <c r="D286" s="24"/>
      <c r="E286" s="26"/>
      <c r="F286" s="26"/>
      <c r="G286" s="27"/>
      <c r="H286" s="13"/>
      <c r="I286" s="261" t="s">
        <v>422</v>
      </c>
      <c r="J286" s="262"/>
      <c r="K286" s="273"/>
      <c r="L286" s="273"/>
      <c r="M286" s="273"/>
      <c r="N286" s="243"/>
      <c r="O286" s="311"/>
      <c r="P286" s="421"/>
      <c r="Q286" s="243"/>
      <c r="R286" s="243"/>
      <c r="S286" s="262" t="s">
        <v>423</v>
      </c>
      <c r="T286" s="392"/>
      <c r="U286" s="392"/>
      <c r="V286" s="262"/>
      <c r="W286" s="392"/>
      <c r="X286" s="443">
        <v>6134000</v>
      </c>
      <c r="Y286" s="335" t="s">
        <v>55</v>
      </c>
      <c r="Z286" s="443">
        <v>5968000</v>
      </c>
      <c r="AA286" s="821">
        <f t="shared" si="6"/>
        <v>166000</v>
      </c>
      <c r="AB286" s="1"/>
    </row>
    <row r="287" spans="1:31" ht="21" customHeight="1">
      <c r="A287" s="23"/>
      <c r="B287" s="24"/>
      <c r="C287" s="24"/>
      <c r="D287" s="24"/>
      <c r="E287" s="26"/>
      <c r="F287" s="26"/>
      <c r="G287" s="27"/>
      <c r="H287" s="13"/>
      <c r="I287" s="273" t="s">
        <v>884</v>
      </c>
      <c r="J287" s="195"/>
      <c r="K287" s="273"/>
      <c r="L287" s="273"/>
      <c r="M287" s="272">
        <v>52333000</v>
      </c>
      <c r="N287" s="274" t="s">
        <v>55</v>
      </c>
      <c r="O287" s="311" t="s">
        <v>60</v>
      </c>
      <c r="P287" s="268"/>
      <c r="Q287" s="187"/>
      <c r="R287" s="187"/>
      <c r="S287" s="292">
        <v>12</v>
      </c>
      <c r="T287" s="189" t="s">
        <v>0</v>
      </c>
      <c r="U287" s="189" t="s">
        <v>53</v>
      </c>
      <c r="V287" s="272"/>
      <c r="W287" s="352"/>
      <c r="X287" s="252">
        <v>4362000</v>
      </c>
      <c r="Y287" s="340" t="s">
        <v>55</v>
      </c>
      <c r="Z287" s="252">
        <v>4301000</v>
      </c>
      <c r="AA287" s="825">
        <f t="shared" si="6"/>
        <v>61000</v>
      </c>
      <c r="AB287" s="1"/>
    </row>
    <row r="288" spans="1:31" ht="21" customHeight="1">
      <c r="A288" s="23"/>
      <c r="B288" s="24"/>
      <c r="C288" s="24"/>
      <c r="D288" s="24"/>
      <c r="E288" s="26"/>
      <c r="F288" s="26"/>
      <c r="G288" s="27"/>
      <c r="H288" s="13"/>
      <c r="I288" s="273" t="s">
        <v>885</v>
      </c>
      <c r="J288" s="195"/>
      <c r="K288" s="273"/>
      <c r="L288" s="273"/>
      <c r="M288" s="272">
        <v>21260000</v>
      </c>
      <c r="N288" s="274" t="s">
        <v>55</v>
      </c>
      <c r="O288" s="311" t="s">
        <v>60</v>
      </c>
      <c r="P288" s="268"/>
      <c r="Q288" s="187"/>
      <c r="R288" s="187"/>
      <c r="S288" s="292">
        <v>12</v>
      </c>
      <c r="T288" s="189" t="s">
        <v>0</v>
      </c>
      <c r="U288" s="189" t="s">
        <v>53</v>
      </c>
      <c r="V288" s="272"/>
      <c r="W288" s="274"/>
      <c r="X288" s="275">
        <v>1772000</v>
      </c>
      <c r="Y288" s="318" t="s">
        <v>55</v>
      </c>
      <c r="Z288" s="275">
        <v>1667000</v>
      </c>
      <c r="AA288" s="268">
        <f t="shared" si="6"/>
        <v>105000</v>
      </c>
      <c r="AB288" s="1"/>
    </row>
    <row r="289" spans="1:28" ht="21" customHeight="1">
      <c r="A289" s="23"/>
      <c r="B289" s="24"/>
      <c r="C289" s="24"/>
      <c r="D289" s="24"/>
      <c r="E289" s="26"/>
      <c r="F289" s="26"/>
      <c r="G289" s="27"/>
      <c r="H289" s="13"/>
      <c r="I289" s="195"/>
      <c r="J289" s="195"/>
      <c r="K289" s="273"/>
      <c r="L289" s="273"/>
      <c r="M289" s="273"/>
      <c r="N289" s="243"/>
      <c r="O289" s="311"/>
      <c r="P289" s="421"/>
      <c r="Q289" s="243"/>
      <c r="R289" s="243"/>
      <c r="S289" s="273"/>
      <c r="T289" s="243"/>
      <c r="U289" s="243"/>
      <c r="V289" s="273"/>
      <c r="W289" s="243"/>
      <c r="X289" s="275"/>
      <c r="Y289" s="318"/>
      <c r="Z289" s="275"/>
      <c r="AA289" s="268">
        <f t="shared" si="6"/>
        <v>0</v>
      </c>
      <c r="AB289" s="1"/>
    </row>
    <row r="290" spans="1:28" ht="21" customHeight="1" thickBot="1">
      <c r="A290" s="23"/>
      <c r="B290" s="24"/>
      <c r="C290" s="24"/>
      <c r="D290" s="24"/>
      <c r="E290" s="26"/>
      <c r="F290" s="26"/>
      <c r="G290" s="27"/>
      <c r="H290" s="13"/>
      <c r="I290" s="261" t="s">
        <v>414</v>
      </c>
      <c r="J290" s="262"/>
      <c r="K290" s="273"/>
      <c r="L290" s="273"/>
      <c r="M290" s="273"/>
      <c r="N290" s="243"/>
      <c r="O290" s="311"/>
      <c r="P290" s="421"/>
      <c r="Q290" s="243"/>
      <c r="R290" s="243"/>
      <c r="S290" s="262" t="s">
        <v>417</v>
      </c>
      <c r="T290" s="392"/>
      <c r="U290" s="392"/>
      <c r="V290" s="262"/>
      <c r="W290" s="392"/>
      <c r="X290" s="443">
        <v>5032000</v>
      </c>
      <c r="Y290" s="335" t="s">
        <v>55</v>
      </c>
      <c r="Z290" s="443">
        <v>5032000</v>
      </c>
      <c r="AA290" s="821">
        <f t="shared" si="6"/>
        <v>0</v>
      </c>
      <c r="AB290" s="1"/>
    </row>
    <row r="291" spans="1:28" ht="21" customHeight="1">
      <c r="A291" s="23"/>
      <c r="B291" s="24"/>
      <c r="C291" s="24"/>
      <c r="D291" s="24"/>
      <c r="E291" s="26"/>
      <c r="F291" s="26"/>
      <c r="G291" s="27"/>
      <c r="H291" s="13"/>
      <c r="I291" s="148" t="s">
        <v>819</v>
      </c>
      <c r="J291" s="273"/>
      <c r="K291" s="272"/>
      <c r="L291" s="272"/>
      <c r="M291" s="272">
        <v>48104000</v>
      </c>
      <c r="N291" s="274" t="s">
        <v>55</v>
      </c>
      <c r="O291" s="311" t="s">
        <v>56</v>
      </c>
      <c r="P291" s="415">
        <v>0.09</v>
      </c>
      <c r="Q291" s="274">
        <v>2</v>
      </c>
      <c r="R291" s="187"/>
      <c r="S291" s="263"/>
      <c r="T291" s="384"/>
      <c r="U291" s="274" t="s">
        <v>53</v>
      </c>
      <c r="V291" s="272"/>
      <c r="W291" s="274"/>
      <c r="X291" s="275">
        <v>2165000</v>
      </c>
      <c r="Y291" s="318" t="s">
        <v>55</v>
      </c>
      <c r="Z291" s="275">
        <v>2165000</v>
      </c>
      <c r="AA291" s="268">
        <f t="shared" si="6"/>
        <v>0</v>
      </c>
      <c r="AB291" s="1"/>
    </row>
    <row r="292" spans="1:28" ht="21" customHeight="1">
      <c r="A292" s="23"/>
      <c r="B292" s="24"/>
      <c r="C292" s="24"/>
      <c r="D292" s="24"/>
      <c r="E292" s="26"/>
      <c r="F292" s="26"/>
      <c r="G292" s="27"/>
      <c r="H292" s="13"/>
      <c r="I292" s="148" t="s">
        <v>820</v>
      </c>
      <c r="J292" s="273"/>
      <c r="K292" s="272"/>
      <c r="L292" s="272"/>
      <c r="M292" s="272">
        <v>48650000</v>
      </c>
      <c r="N292" s="274" t="s">
        <v>55</v>
      </c>
      <c r="O292" s="311" t="s">
        <v>56</v>
      </c>
      <c r="P292" s="416">
        <v>7.0900000000000005E-2</v>
      </c>
      <c r="Q292" s="274">
        <v>2</v>
      </c>
      <c r="R292" s="187"/>
      <c r="S292" s="263"/>
      <c r="T292" s="384"/>
      <c r="U292" s="274" t="s">
        <v>53</v>
      </c>
      <c r="V292" s="272"/>
      <c r="W292" s="274"/>
      <c r="X292" s="275">
        <v>1725000</v>
      </c>
      <c r="Y292" s="318" t="s">
        <v>55</v>
      </c>
      <c r="Z292" s="275">
        <v>1725000</v>
      </c>
      <c r="AA292" s="268">
        <f t="shared" si="6"/>
        <v>0</v>
      </c>
      <c r="AB292" s="1"/>
    </row>
    <row r="293" spans="1:28" ht="21" customHeight="1">
      <c r="A293" s="23"/>
      <c r="B293" s="24"/>
      <c r="C293" s="24"/>
      <c r="D293" s="24"/>
      <c r="E293" s="26"/>
      <c r="F293" s="26"/>
      <c r="G293" s="27"/>
      <c r="H293" s="13"/>
      <c r="I293" s="148" t="s">
        <v>821</v>
      </c>
      <c r="J293" s="273"/>
      <c r="K293" s="272"/>
      <c r="L293" s="272"/>
      <c r="M293" s="272">
        <v>1725000</v>
      </c>
      <c r="N293" s="274" t="s">
        <v>55</v>
      </c>
      <c r="O293" s="311" t="s">
        <v>56</v>
      </c>
      <c r="P293" s="417">
        <v>0.1295</v>
      </c>
      <c r="Q293" s="187"/>
      <c r="R293" s="187"/>
      <c r="S293" s="263"/>
      <c r="T293" s="384"/>
      <c r="U293" s="274" t="s">
        <v>53</v>
      </c>
      <c r="V293" s="272"/>
      <c r="W293" s="274"/>
      <c r="X293" s="275">
        <v>223000</v>
      </c>
      <c r="Y293" s="318" t="s">
        <v>55</v>
      </c>
      <c r="Z293" s="275">
        <v>223000</v>
      </c>
      <c r="AA293" s="268">
        <f t="shared" si="6"/>
        <v>0</v>
      </c>
      <c r="AB293" s="1"/>
    </row>
    <row r="294" spans="1:28" ht="21" customHeight="1">
      <c r="A294" s="23"/>
      <c r="B294" s="24"/>
      <c r="C294" s="24"/>
      <c r="D294" s="24"/>
      <c r="E294" s="26"/>
      <c r="F294" s="26"/>
      <c r="G294" s="27"/>
      <c r="H294" s="13"/>
      <c r="I294" s="148" t="s">
        <v>886</v>
      </c>
      <c r="J294" s="273"/>
      <c r="K294" s="272"/>
      <c r="L294" s="272"/>
      <c r="M294" s="272">
        <v>48650000</v>
      </c>
      <c r="N294" s="274" t="s">
        <v>55</v>
      </c>
      <c r="O294" s="311" t="s">
        <v>56</v>
      </c>
      <c r="P294" s="417">
        <v>1.15E-2</v>
      </c>
      <c r="Q294" s="187"/>
      <c r="R294" s="187"/>
      <c r="S294" s="263"/>
      <c r="T294" s="384"/>
      <c r="U294" s="274" t="s">
        <v>53</v>
      </c>
      <c r="V294" s="272"/>
      <c r="W294" s="274"/>
      <c r="X294" s="275">
        <v>559000</v>
      </c>
      <c r="Y294" s="318" t="s">
        <v>55</v>
      </c>
      <c r="Z294" s="275">
        <v>559000</v>
      </c>
      <c r="AA294" s="268">
        <f t="shared" si="6"/>
        <v>0</v>
      </c>
      <c r="AB294" s="1"/>
    </row>
    <row r="295" spans="1:28" ht="21" customHeight="1">
      <c r="A295" s="23"/>
      <c r="B295" s="24"/>
      <c r="C295" s="24"/>
      <c r="D295" s="24"/>
      <c r="E295" s="26"/>
      <c r="F295" s="26"/>
      <c r="G295" s="27"/>
      <c r="H295" s="13"/>
      <c r="I295" s="148" t="s">
        <v>823</v>
      </c>
      <c r="J295" s="273"/>
      <c r="K295" s="272"/>
      <c r="L295" s="272"/>
      <c r="M295" s="272">
        <v>48650000</v>
      </c>
      <c r="N295" s="274" t="s">
        <v>55</v>
      </c>
      <c r="O295" s="311" t="s">
        <v>56</v>
      </c>
      <c r="P295" s="418">
        <v>7.3899999999999999E-3</v>
      </c>
      <c r="Q295" s="187"/>
      <c r="R295" s="187"/>
      <c r="S295" s="263"/>
      <c r="T295" s="384"/>
      <c r="U295" s="274" t="s">
        <v>53</v>
      </c>
      <c r="V295" s="272"/>
      <c r="W295" s="274"/>
      <c r="X295" s="275">
        <v>360000</v>
      </c>
      <c r="Y295" s="318" t="s">
        <v>55</v>
      </c>
      <c r="Z295" s="275">
        <v>360000</v>
      </c>
      <c r="AA295" s="268">
        <f t="shared" si="6"/>
        <v>0</v>
      </c>
      <c r="AB295" s="1"/>
    </row>
    <row r="296" spans="1:28" ht="21" customHeight="1">
      <c r="A296" s="23"/>
      <c r="B296" s="24"/>
      <c r="C296" s="24"/>
      <c r="D296" s="24"/>
      <c r="E296" s="26"/>
      <c r="F296" s="26"/>
      <c r="G296" s="27"/>
      <c r="H296" s="13"/>
      <c r="I296" s="273"/>
      <c r="J296" s="273"/>
      <c r="K296" s="272"/>
      <c r="L296" s="272"/>
      <c r="M296" s="272"/>
      <c r="N296" s="274"/>
      <c r="O296" s="311"/>
      <c r="P296" s="418"/>
      <c r="Q296" s="187"/>
      <c r="R296" s="187"/>
      <c r="S296" s="263"/>
      <c r="T296" s="384"/>
      <c r="U296" s="274"/>
      <c r="V296" s="272"/>
      <c r="W296" s="274"/>
      <c r="X296" s="275"/>
      <c r="Y296" s="318"/>
      <c r="Z296" s="275"/>
      <c r="AA296" s="268"/>
      <c r="AB296" s="1"/>
    </row>
    <row r="297" spans="1:28" ht="21" customHeight="1" thickBot="1">
      <c r="A297" s="23"/>
      <c r="B297" s="24"/>
      <c r="C297" s="24"/>
      <c r="D297" s="24"/>
      <c r="E297" s="26"/>
      <c r="F297" s="26"/>
      <c r="G297" s="27"/>
      <c r="H297" s="13"/>
      <c r="I297" s="261" t="s">
        <v>670</v>
      </c>
      <c r="J297" s="262"/>
      <c r="K297" s="273"/>
      <c r="L297" s="273"/>
      <c r="M297" s="273"/>
      <c r="N297" s="243"/>
      <c r="O297" s="243"/>
      <c r="P297" s="421"/>
      <c r="Q297" s="243"/>
      <c r="R297" s="243"/>
      <c r="S297" s="262" t="s">
        <v>668</v>
      </c>
      <c r="T297" s="392"/>
      <c r="U297" s="392"/>
      <c r="V297" s="262"/>
      <c r="W297" s="392"/>
      <c r="X297" s="443">
        <v>3900000</v>
      </c>
      <c r="Y297" s="335" t="s">
        <v>25</v>
      </c>
      <c r="Z297" s="443">
        <v>3900000</v>
      </c>
      <c r="AA297" s="821">
        <f t="shared" si="6"/>
        <v>0</v>
      </c>
      <c r="AB297" s="1"/>
    </row>
    <row r="298" spans="1:28" ht="21" customHeight="1">
      <c r="A298" s="23"/>
      <c r="B298" s="24"/>
      <c r="C298" s="24"/>
      <c r="D298" s="24"/>
      <c r="E298" s="26"/>
      <c r="F298" s="26"/>
      <c r="G298" s="27"/>
      <c r="H298" s="13"/>
      <c r="I298" s="273" t="s">
        <v>826</v>
      </c>
      <c r="J298" s="195"/>
      <c r="K298" s="273"/>
      <c r="L298" s="273"/>
      <c r="M298" s="272">
        <v>300000</v>
      </c>
      <c r="N298" s="274" t="s">
        <v>55</v>
      </c>
      <c r="O298" s="311" t="s">
        <v>56</v>
      </c>
      <c r="P298" s="268"/>
      <c r="Q298" s="187"/>
      <c r="R298" s="187"/>
      <c r="S298" s="292">
        <v>12</v>
      </c>
      <c r="T298" s="189" t="s">
        <v>0</v>
      </c>
      <c r="U298" s="189" t="s">
        <v>53</v>
      </c>
      <c r="V298" s="272"/>
      <c r="W298" s="352"/>
      <c r="X298" s="252">
        <v>3600000</v>
      </c>
      <c r="Y298" s="340" t="s">
        <v>55</v>
      </c>
      <c r="Z298" s="275">
        <v>3600000</v>
      </c>
      <c r="AA298" s="268">
        <f t="shared" si="6"/>
        <v>0</v>
      </c>
      <c r="AB298" s="1"/>
    </row>
    <row r="299" spans="1:28" ht="21" customHeight="1">
      <c r="A299" s="23"/>
      <c r="B299" s="24"/>
      <c r="C299" s="24"/>
      <c r="D299" s="24"/>
      <c r="E299" s="26"/>
      <c r="F299" s="26"/>
      <c r="G299" s="27"/>
      <c r="H299" s="13"/>
      <c r="I299" s="273" t="s">
        <v>827</v>
      </c>
      <c r="J299" s="195"/>
      <c r="K299" s="273"/>
      <c r="L299" s="273"/>
      <c r="M299" s="272">
        <v>300000</v>
      </c>
      <c r="N299" s="274" t="s">
        <v>55</v>
      </c>
      <c r="O299" s="311" t="s">
        <v>56</v>
      </c>
      <c r="P299" s="268"/>
      <c r="Q299" s="187"/>
      <c r="R299" s="187"/>
      <c r="S299" s="292">
        <v>1</v>
      </c>
      <c r="T299" s="189" t="s">
        <v>54</v>
      </c>
      <c r="U299" s="189" t="s">
        <v>53</v>
      </c>
      <c r="V299" s="272"/>
      <c r="W299" s="274"/>
      <c r="X299" s="275">
        <v>300000</v>
      </c>
      <c r="Y299" s="318" t="s">
        <v>55</v>
      </c>
      <c r="Z299" s="275">
        <v>300000</v>
      </c>
      <c r="AA299" s="268"/>
      <c r="AB299" s="1"/>
    </row>
    <row r="300" spans="1:28" ht="21" customHeight="1">
      <c r="A300" s="23"/>
      <c r="B300" s="24"/>
      <c r="C300" s="24"/>
      <c r="D300" s="24"/>
      <c r="E300" s="26"/>
      <c r="F300" s="26"/>
      <c r="G300" s="27"/>
      <c r="H300" s="13"/>
      <c r="I300" s="200"/>
      <c r="J300" s="195"/>
      <c r="K300" s="273"/>
      <c r="L300" s="273"/>
      <c r="M300" s="648"/>
      <c r="N300" s="243"/>
      <c r="O300" s="243"/>
      <c r="P300" s="421"/>
      <c r="Q300" s="243"/>
      <c r="R300" s="243"/>
      <c r="S300" s="273"/>
      <c r="T300" s="243"/>
      <c r="U300" s="243"/>
      <c r="V300" s="273"/>
      <c r="W300" s="243"/>
      <c r="X300" s="275"/>
      <c r="Y300" s="318"/>
      <c r="Z300" s="275"/>
      <c r="AA300" s="268">
        <f t="shared" si="6"/>
        <v>0</v>
      </c>
      <c r="AB300" s="1"/>
    </row>
    <row r="301" spans="1:28" ht="21" customHeight="1" thickBot="1">
      <c r="A301" s="23"/>
      <c r="B301" s="24"/>
      <c r="C301" s="24"/>
      <c r="D301" s="24"/>
      <c r="E301" s="26"/>
      <c r="F301" s="26"/>
      <c r="G301" s="27"/>
      <c r="H301" s="13"/>
      <c r="I301" s="261" t="s">
        <v>671</v>
      </c>
      <c r="J301" s="262"/>
      <c r="K301" s="273"/>
      <c r="L301" s="273"/>
      <c r="M301" s="273"/>
      <c r="N301" s="243"/>
      <c r="O301" s="243"/>
      <c r="P301" s="421"/>
      <c r="Q301" s="243"/>
      <c r="R301" s="243"/>
      <c r="S301" s="262" t="s">
        <v>477</v>
      </c>
      <c r="T301" s="392"/>
      <c r="U301" s="392"/>
      <c r="V301" s="262"/>
      <c r="W301" s="392"/>
      <c r="X301" s="443">
        <v>33970000</v>
      </c>
      <c r="Y301" s="335" t="s">
        <v>25</v>
      </c>
      <c r="Z301" s="443">
        <v>33970000</v>
      </c>
      <c r="AA301" s="821">
        <f t="shared" si="6"/>
        <v>0</v>
      </c>
      <c r="AB301" s="1"/>
    </row>
    <row r="302" spans="1:28" ht="21" hidden="1" customHeight="1">
      <c r="A302" s="23"/>
      <c r="B302" s="24"/>
      <c r="C302" s="24"/>
      <c r="D302" s="24"/>
      <c r="E302" s="26"/>
      <c r="F302" s="26"/>
      <c r="G302" s="27"/>
      <c r="H302" s="13"/>
      <c r="I302" s="359" t="s">
        <v>467</v>
      </c>
      <c r="J302" s="305"/>
      <c r="K302" s="200"/>
      <c r="L302" s="200"/>
      <c r="M302" s="273"/>
      <c r="N302" s="147"/>
      <c r="O302" s="147"/>
      <c r="P302" s="429"/>
      <c r="Q302" s="147"/>
      <c r="R302" s="147"/>
      <c r="S302" s="200"/>
      <c r="T302" s="147"/>
      <c r="U302" s="147"/>
      <c r="V302" s="304"/>
      <c r="W302" s="397"/>
      <c r="X302" s="448">
        <v>0</v>
      </c>
      <c r="Y302" s="358" t="s">
        <v>25</v>
      </c>
      <c r="Z302" s="448">
        <v>0</v>
      </c>
      <c r="AA302" s="826">
        <f t="shared" si="6"/>
        <v>0</v>
      </c>
      <c r="AB302" s="1"/>
    </row>
    <row r="303" spans="1:28" ht="21" hidden="1" customHeight="1">
      <c r="A303" s="23"/>
      <c r="B303" s="24"/>
      <c r="C303" s="24"/>
      <c r="D303" s="24"/>
      <c r="E303" s="26"/>
      <c r="F303" s="26"/>
      <c r="G303" s="27"/>
      <c r="H303" s="13"/>
      <c r="I303" s="200" t="s">
        <v>468</v>
      </c>
      <c r="J303" s="135"/>
      <c r="K303" s="200"/>
      <c r="L303" s="200"/>
      <c r="M303" s="273"/>
      <c r="N303" s="147"/>
      <c r="O303" s="147"/>
      <c r="P303" s="429"/>
      <c r="Q303" s="147"/>
      <c r="R303" s="147"/>
      <c r="S303" s="200"/>
      <c r="T303" s="147"/>
      <c r="U303" s="147"/>
      <c r="V303" s="200"/>
      <c r="W303" s="147"/>
      <c r="X303" s="236">
        <v>0</v>
      </c>
      <c r="Y303" s="328" t="s">
        <v>25</v>
      </c>
      <c r="Z303" s="236">
        <v>0</v>
      </c>
      <c r="AA303" s="691">
        <f t="shared" si="6"/>
        <v>0</v>
      </c>
      <c r="AB303" s="1"/>
    </row>
    <row r="304" spans="1:28" ht="21" hidden="1" customHeight="1">
      <c r="A304" s="23"/>
      <c r="B304" s="24"/>
      <c r="C304" s="24"/>
      <c r="D304" s="24"/>
      <c r="E304" s="26"/>
      <c r="F304" s="26"/>
      <c r="G304" s="27"/>
      <c r="H304" s="13"/>
      <c r="I304" s="200" t="s">
        <v>469</v>
      </c>
      <c r="J304" s="135"/>
      <c r="K304" s="200"/>
      <c r="L304" s="200"/>
      <c r="M304" s="273"/>
      <c r="N304" s="147"/>
      <c r="O304" s="147"/>
      <c r="P304" s="429"/>
      <c r="Q304" s="147"/>
      <c r="R304" s="147"/>
      <c r="S304" s="200"/>
      <c r="T304" s="147"/>
      <c r="U304" s="147"/>
      <c r="V304" s="200"/>
      <c r="W304" s="147"/>
      <c r="X304" s="236">
        <v>0</v>
      </c>
      <c r="Y304" s="328" t="s">
        <v>25</v>
      </c>
      <c r="Z304" s="236">
        <v>0</v>
      </c>
      <c r="AA304" s="691">
        <f t="shared" si="6"/>
        <v>0</v>
      </c>
      <c r="AB304" s="1"/>
    </row>
    <row r="305" spans="1:28" ht="21" hidden="1" customHeight="1">
      <c r="A305" s="23"/>
      <c r="B305" s="24"/>
      <c r="C305" s="24"/>
      <c r="D305" s="24"/>
      <c r="E305" s="26"/>
      <c r="F305" s="26"/>
      <c r="G305" s="27"/>
      <c r="H305" s="13"/>
      <c r="I305" s="200" t="s">
        <v>470</v>
      </c>
      <c r="J305" s="135"/>
      <c r="K305" s="200"/>
      <c r="L305" s="200"/>
      <c r="M305" s="273"/>
      <c r="N305" s="147"/>
      <c r="O305" s="147"/>
      <c r="P305" s="429"/>
      <c r="Q305" s="147"/>
      <c r="R305" s="147"/>
      <c r="S305" s="200"/>
      <c r="T305" s="147"/>
      <c r="U305" s="147"/>
      <c r="V305" s="200"/>
      <c r="W305" s="147"/>
      <c r="X305" s="236">
        <v>0</v>
      </c>
      <c r="Y305" s="328" t="s">
        <v>25</v>
      </c>
      <c r="Z305" s="236">
        <v>0</v>
      </c>
      <c r="AA305" s="691">
        <f t="shared" si="6"/>
        <v>0</v>
      </c>
      <c r="AB305" s="1"/>
    </row>
    <row r="306" spans="1:28" ht="21" hidden="1" customHeight="1">
      <c r="A306" s="23"/>
      <c r="B306" s="24"/>
      <c r="C306" s="24"/>
      <c r="D306" s="24"/>
      <c r="E306" s="26"/>
      <c r="F306" s="26"/>
      <c r="G306" s="27"/>
      <c r="H306" s="13"/>
      <c r="I306" s="200" t="s">
        <v>471</v>
      </c>
      <c r="J306" s="135"/>
      <c r="K306" s="200"/>
      <c r="L306" s="200"/>
      <c r="M306" s="273"/>
      <c r="N306" s="147"/>
      <c r="O306" s="147"/>
      <c r="P306" s="429"/>
      <c r="Q306" s="147"/>
      <c r="R306" s="147"/>
      <c r="S306" s="200"/>
      <c r="T306" s="147"/>
      <c r="U306" s="147"/>
      <c r="V306" s="200"/>
      <c r="W306" s="147"/>
      <c r="X306" s="236">
        <v>0</v>
      </c>
      <c r="Y306" s="328" t="s">
        <v>25</v>
      </c>
      <c r="Z306" s="236">
        <v>0</v>
      </c>
      <c r="AA306" s="691">
        <f t="shared" si="6"/>
        <v>0</v>
      </c>
      <c r="AB306" s="1"/>
    </row>
    <row r="307" spans="1:28" ht="21" hidden="1" customHeight="1">
      <c r="A307" s="23"/>
      <c r="B307" s="24"/>
      <c r="C307" s="24"/>
      <c r="D307" s="24"/>
      <c r="E307" s="26"/>
      <c r="F307" s="26"/>
      <c r="G307" s="27"/>
      <c r="H307" s="13"/>
      <c r="I307" s="200" t="s">
        <v>472</v>
      </c>
      <c r="J307" s="135"/>
      <c r="K307" s="200"/>
      <c r="L307" s="200"/>
      <c r="M307" s="273"/>
      <c r="N307" s="147"/>
      <c r="O307" s="147"/>
      <c r="P307" s="429"/>
      <c r="Q307" s="147"/>
      <c r="R307" s="147"/>
      <c r="S307" s="200"/>
      <c r="T307" s="147"/>
      <c r="U307" s="147"/>
      <c r="V307" s="200"/>
      <c r="W307" s="147"/>
      <c r="X307" s="236">
        <v>0</v>
      </c>
      <c r="Y307" s="328" t="s">
        <v>25</v>
      </c>
      <c r="Z307" s="236">
        <v>0</v>
      </c>
      <c r="AA307" s="691">
        <f t="shared" si="6"/>
        <v>0</v>
      </c>
      <c r="AB307" s="1"/>
    </row>
    <row r="308" spans="1:28" ht="21" hidden="1" customHeight="1">
      <c r="A308" s="23"/>
      <c r="B308" s="24"/>
      <c r="C308" s="24"/>
      <c r="D308" s="24"/>
      <c r="E308" s="26"/>
      <c r="F308" s="26"/>
      <c r="G308" s="27"/>
      <c r="H308" s="13"/>
      <c r="I308" s="200" t="s">
        <v>473</v>
      </c>
      <c r="J308" s="135"/>
      <c r="K308" s="200"/>
      <c r="L308" s="200"/>
      <c r="M308" s="273"/>
      <c r="N308" s="147"/>
      <c r="O308" s="147"/>
      <c r="P308" s="429"/>
      <c r="Q308" s="147"/>
      <c r="R308" s="147"/>
      <c r="S308" s="200"/>
      <c r="T308" s="147"/>
      <c r="U308" s="147"/>
      <c r="V308" s="200"/>
      <c r="W308" s="147"/>
      <c r="X308" s="236">
        <v>0</v>
      </c>
      <c r="Y308" s="328" t="s">
        <v>25</v>
      </c>
      <c r="Z308" s="236">
        <v>0</v>
      </c>
      <c r="AA308" s="691">
        <f t="shared" si="6"/>
        <v>0</v>
      </c>
      <c r="AB308" s="1"/>
    </row>
    <row r="309" spans="1:28" ht="21" hidden="1" customHeight="1">
      <c r="A309" s="23"/>
      <c r="B309" s="24"/>
      <c r="C309" s="24"/>
      <c r="D309" s="24"/>
      <c r="E309" s="26"/>
      <c r="F309" s="26"/>
      <c r="G309" s="27"/>
      <c r="H309" s="13"/>
      <c r="I309" s="273"/>
      <c r="J309" s="195"/>
      <c r="K309" s="273"/>
      <c r="L309" s="273"/>
      <c r="M309" s="273"/>
      <c r="N309" s="243"/>
      <c r="O309" s="243"/>
      <c r="P309" s="421"/>
      <c r="Q309" s="243"/>
      <c r="R309" s="243"/>
      <c r="S309" s="273"/>
      <c r="T309" s="243"/>
      <c r="U309" s="243"/>
      <c r="V309" s="273"/>
      <c r="W309" s="243"/>
      <c r="X309" s="275"/>
      <c r="Y309" s="318"/>
      <c r="Z309" s="275"/>
      <c r="AA309" s="268">
        <f t="shared" si="6"/>
        <v>0</v>
      </c>
      <c r="AB309" s="1"/>
    </row>
    <row r="310" spans="1:28" ht="21" customHeight="1">
      <c r="A310" s="23"/>
      <c r="B310" s="24"/>
      <c r="C310" s="24"/>
      <c r="D310" s="24"/>
      <c r="E310" s="26"/>
      <c r="F310" s="26"/>
      <c r="G310" s="27"/>
      <c r="H310" s="13"/>
      <c r="I310" s="149" t="s">
        <v>887</v>
      </c>
      <c r="J310" s="152"/>
      <c r="K310" s="273"/>
      <c r="L310" s="273"/>
      <c r="M310" s="273"/>
      <c r="N310" s="243"/>
      <c r="O310" s="243"/>
      <c r="P310" s="421"/>
      <c r="Q310" s="243"/>
      <c r="R310" s="243"/>
      <c r="S310" s="273"/>
      <c r="T310" s="243"/>
      <c r="U310" s="243"/>
      <c r="V310" s="468"/>
      <c r="W310" s="194"/>
      <c r="X310" s="197">
        <v>33970000</v>
      </c>
      <c r="Y310" s="338" t="s">
        <v>25</v>
      </c>
      <c r="Z310" s="197">
        <v>33970000</v>
      </c>
      <c r="AA310" s="451">
        <f t="shared" si="6"/>
        <v>0</v>
      </c>
      <c r="AB310" s="1"/>
    </row>
    <row r="311" spans="1:28" ht="21" customHeight="1">
      <c r="A311" s="23"/>
      <c r="B311" s="24"/>
      <c r="C311" s="24"/>
      <c r="D311" s="24"/>
      <c r="E311" s="26"/>
      <c r="F311" s="26"/>
      <c r="G311" s="27"/>
      <c r="H311" s="13"/>
      <c r="I311" s="273" t="s">
        <v>888</v>
      </c>
      <c r="J311" s="195"/>
      <c r="K311" s="273"/>
      <c r="L311" s="273"/>
      <c r="M311" s="273"/>
      <c r="N311" s="243"/>
      <c r="O311" s="243"/>
      <c r="P311" s="421"/>
      <c r="Q311" s="243"/>
      <c r="R311" s="243"/>
      <c r="S311" s="273"/>
      <c r="T311" s="243"/>
      <c r="U311" s="243"/>
      <c r="V311" s="273"/>
      <c r="W311" s="243"/>
      <c r="X311" s="275">
        <v>9000000</v>
      </c>
      <c r="Y311" s="318" t="s">
        <v>25</v>
      </c>
      <c r="Z311" s="275">
        <v>9000000</v>
      </c>
      <c r="AA311" s="268">
        <f t="shared" si="6"/>
        <v>0</v>
      </c>
      <c r="AB311" s="1"/>
    </row>
    <row r="312" spans="1:28" ht="21" customHeight="1">
      <c r="A312" s="23"/>
      <c r="B312" s="24"/>
      <c r="C312" s="24"/>
      <c r="D312" s="24"/>
      <c r="E312" s="26"/>
      <c r="F312" s="26"/>
      <c r="G312" s="27"/>
      <c r="H312" s="13"/>
      <c r="I312" s="273" t="s">
        <v>889</v>
      </c>
      <c r="J312" s="195"/>
      <c r="K312" s="273"/>
      <c r="L312" s="273"/>
      <c r="M312" s="273"/>
      <c r="N312" s="243"/>
      <c r="O312" s="243"/>
      <c r="P312" s="421"/>
      <c r="Q312" s="243"/>
      <c r="R312" s="243"/>
      <c r="S312" s="273"/>
      <c r="T312" s="243"/>
      <c r="U312" s="243"/>
      <c r="V312" s="273"/>
      <c r="W312" s="243"/>
      <c r="X312" s="275">
        <v>4500000</v>
      </c>
      <c r="Y312" s="318" t="s">
        <v>25</v>
      </c>
      <c r="Z312" s="275">
        <v>4500000</v>
      </c>
      <c r="AA312" s="268">
        <f t="shared" si="6"/>
        <v>0</v>
      </c>
      <c r="AB312" s="1"/>
    </row>
    <row r="313" spans="1:28" ht="21" customHeight="1">
      <c r="A313" s="23"/>
      <c r="B313" s="24"/>
      <c r="C313" s="24"/>
      <c r="D313" s="24"/>
      <c r="E313" s="26"/>
      <c r="F313" s="26"/>
      <c r="G313" s="27"/>
      <c r="H313" s="13"/>
      <c r="I313" s="273" t="s">
        <v>890</v>
      </c>
      <c r="J313" s="195"/>
      <c r="K313" s="273"/>
      <c r="L313" s="273"/>
      <c r="M313" s="273"/>
      <c r="N313" s="243"/>
      <c r="O313" s="243"/>
      <c r="P313" s="421"/>
      <c r="Q313" s="243"/>
      <c r="R313" s="243"/>
      <c r="S313" s="273"/>
      <c r="T313" s="243"/>
      <c r="U313" s="243"/>
      <c r="V313" s="273"/>
      <c r="W313" s="147"/>
      <c r="X313" s="275">
        <v>6000000</v>
      </c>
      <c r="Y313" s="318" t="s">
        <v>25</v>
      </c>
      <c r="Z313" s="275">
        <v>6000000</v>
      </c>
      <c r="AA313" s="268">
        <f t="shared" si="6"/>
        <v>0</v>
      </c>
      <c r="AB313" s="1"/>
    </row>
    <row r="314" spans="1:28" ht="21" customHeight="1">
      <c r="A314" s="23"/>
      <c r="B314" s="24"/>
      <c r="C314" s="24"/>
      <c r="D314" s="24"/>
      <c r="E314" s="26"/>
      <c r="F314" s="26"/>
      <c r="G314" s="27"/>
      <c r="H314" s="13"/>
      <c r="I314" s="273" t="s">
        <v>891</v>
      </c>
      <c r="J314" s="195"/>
      <c r="K314" s="273"/>
      <c r="L314" s="273"/>
      <c r="M314" s="273"/>
      <c r="N314" s="243"/>
      <c r="O314" s="243"/>
      <c r="P314" s="421"/>
      <c r="Q314" s="243"/>
      <c r="R314" s="243"/>
      <c r="S314" s="273"/>
      <c r="T314" s="243"/>
      <c r="U314" s="243"/>
      <c r="V314" s="273"/>
      <c r="W314" s="243"/>
      <c r="X314" s="275">
        <v>2300000</v>
      </c>
      <c r="Y314" s="318" t="s">
        <v>25</v>
      </c>
      <c r="Z314" s="275">
        <v>2300000</v>
      </c>
      <c r="AA314" s="268">
        <f t="shared" si="6"/>
        <v>0</v>
      </c>
      <c r="AB314" s="1"/>
    </row>
    <row r="315" spans="1:28" ht="21" customHeight="1">
      <c r="A315" s="23"/>
      <c r="B315" s="24"/>
      <c r="C315" s="24"/>
      <c r="D315" s="24"/>
      <c r="E315" s="26"/>
      <c r="F315" s="26"/>
      <c r="G315" s="27"/>
      <c r="H315" s="13"/>
      <c r="I315" s="273" t="s">
        <v>892</v>
      </c>
      <c r="J315" s="195"/>
      <c r="K315" s="273"/>
      <c r="L315" s="273"/>
      <c r="M315" s="272"/>
      <c r="N315" s="274"/>
      <c r="O315" s="314"/>
      <c r="P315" s="275"/>
      <c r="Q315" s="243"/>
      <c r="R315" s="243"/>
      <c r="S315" s="273"/>
      <c r="T315" s="243"/>
      <c r="U315" s="243"/>
      <c r="V315" s="273"/>
      <c r="W315" s="243"/>
      <c r="X315" s="275">
        <v>280000</v>
      </c>
      <c r="Y315" s="318" t="s">
        <v>25</v>
      </c>
      <c r="Z315" s="275">
        <v>280000</v>
      </c>
      <c r="AA315" s="268">
        <f t="shared" si="6"/>
        <v>0</v>
      </c>
      <c r="AB315" s="1"/>
    </row>
    <row r="316" spans="1:28" ht="21" customHeight="1">
      <c r="A316" s="23"/>
      <c r="B316" s="24"/>
      <c r="C316" s="24"/>
      <c r="D316" s="24"/>
      <c r="E316" s="26"/>
      <c r="F316" s="26"/>
      <c r="G316" s="27"/>
      <c r="H316" s="13"/>
      <c r="I316" s="273" t="s">
        <v>893</v>
      </c>
      <c r="J316" s="195"/>
      <c r="K316" s="273"/>
      <c r="L316" s="273"/>
      <c r="M316" s="273"/>
      <c r="N316" s="243"/>
      <c r="O316" s="243"/>
      <c r="P316" s="421"/>
      <c r="Q316" s="243"/>
      <c r="R316" s="243"/>
      <c r="S316" s="273"/>
      <c r="T316" s="243"/>
      <c r="U316" s="243"/>
      <c r="V316" s="273"/>
      <c r="W316" s="243"/>
      <c r="X316" s="275">
        <v>200000</v>
      </c>
      <c r="Y316" s="318" t="s">
        <v>25</v>
      </c>
      <c r="Z316" s="275">
        <v>200000</v>
      </c>
      <c r="AA316" s="268">
        <f t="shared" si="6"/>
        <v>0</v>
      </c>
      <c r="AB316" s="1"/>
    </row>
    <row r="317" spans="1:28" ht="21" customHeight="1">
      <c r="A317" s="23"/>
      <c r="B317" s="24"/>
      <c r="C317" s="24"/>
      <c r="D317" s="24"/>
      <c r="E317" s="26"/>
      <c r="F317" s="26"/>
      <c r="G317" s="27"/>
      <c r="H317" s="13"/>
      <c r="I317" s="273" t="s">
        <v>894</v>
      </c>
      <c r="J317" s="195"/>
      <c r="K317" s="273"/>
      <c r="L317" s="273"/>
      <c r="M317" s="272">
        <v>50000</v>
      </c>
      <c r="N317" s="274" t="s">
        <v>55</v>
      </c>
      <c r="O317" s="311" t="s">
        <v>56</v>
      </c>
      <c r="P317" s="268">
        <v>45</v>
      </c>
      <c r="Q317" s="314" t="s">
        <v>504</v>
      </c>
      <c r="R317" s="274"/>
      <c r="S317" s="272"/>
      <c r="T317" s="274"/>
      <c r="U317" s="274" t="s">
        <v>53</v>
      </c>
      <c r="V317" s="272"/>
      <c r="W317" s="274"/>
      <c r="X317" s="275">
        <v>2250000</v>
      </c>
      <c r="Y317" s="318" t="s">
        <v>25</v>
      </c>
      <c r="Z317" s="275">
        <v>2250000</v>
      </c>
      <c r="AA317" s="268">
        <f t="shared" si="6"/>
        <v>0</v>
      </c>
      <c r="AB317" s="1"/>
    </row>
    <row r="318" spans="1:28" ht="21" customHeight="1">
      <c r="A318" s="23"/>
      <c r="B318" s="24"/>
      <c r="C318" s="24"/>
      <c r="D318" s="24"/>
      <c r="E318" s="26"/>
      <c r="F318" s="26"/>
      <c r="G318" s="27"/>
      <c r="H318" s="13"/>
      <c r="I318" s="273" t="s">
        <v>895</v>
      </c>
      <c r="J318" s="195"/>
      <c r="K318" s="273"/>
      <c r="L318" s="273"/>
      <c r="M318" s="273"/>
      <c r="N318" s="243"/>
      <c r="O318" s="243"/>
      <c r="P318" s="421"/>
      <c r="Q318" s="243"/>
      <c r="R318" s="243"/>
      <c r="S318" s="273"/>
      <c r="T318" s="243"/>
      <c r="U318" s="243"/>
      <c r="V318" s="273"/>
      <c r="W318" s="243"/>
      <c r="X318" s="275">
        <v>500000</v>
      </c>
      <c r="Y318" s="318" t="s">
        <v>25</v>
      </c>
      <c r="Z318" s="275">
        <v>500000</v>
      </c>
      <c r="AA318" s="268">
        <f t="shared" si="6"/>
        <v>0</v>
      </c>
      <c r="AB318" s="1"/>
    </row>
    <row r="319" spans="1:28" ht="21" customHeight="1">
      <c r="A319" s="23"/>
      <c r="B319" s="24"/>
      <c r="C319" s="24"/>
      <c r="D319" s="24"/>
      <c r="E319" s="26"/>
      <c r="F319" s="26"/>
      <c r="G319" s="27"/>
      <c r="H319" s="13"/>
      <c r="I319" s="273" t="s">
        <v>896</v>
      </c>
      <c r="J319" s="195"/>
      <c r="K319" s="273"/>
      <c r="L319" s="273"/>
      <c r="M319" s="273"/>
      <c r="N319" s="243"/>
      <c r="O319" s="243"/>
      <c r="P319" s="421"/>
      <c r="Q319" s="243"/>
      <c r="R319" s="243"/>
      <c r="S319" s="273"/>
      <c r="T319" s="243"/>
      <c r="U319" s="243"/>
      <c r="V319" s="273"/>
      <c r="W319" s="243"/>
      <c r="X319" s="275">
        <v>3000000</v>
      </c>
      <c r="Y319" s="318" t="s">
        <v>25</v>
      </c>
      <c r="Z319" s="275">
        <v>3000000</v>
      </c>
      <c r="AA319" s="268">
        <f t="shared" si="6"/>
        <v>0</v>
      </c>
      <c r="AB319" s="1"/>
    </row>
    <row r="320" spans="1:28" ht="21" customHeight="1">
      <c r="A320" s="23"/>
      <c r="B320" s="24"/>
      <c r="C320" s="24"/>
      <c r="D320" s="24"/>
      <c r="E320" s="26"/>
      <c r="F320" s="26"/>
      <c r="G320" s="27"/>
      <c r="H320" s="13"/>
      <c r="I320" s="273" t="s">
        <v>897</v>
      </c>
      <c r="J320" s="195"/>
      <c r="K320" s="273"/>
      <c r="L320" s="273"/>
      <c r="M320" s="273"/>
      <c r="N320" s="243"/>
      <c r="O320" s="243"/>
      <c r="P320" s="421"/>
      <c r="Q320" s="243"/>
      <c r="R320" s="243"/>
      <c r="S320" s="273"/>
      <c r="T320" s="243"/>
      <c r="U320" s="243"/>
      <c r="V320" s="273"/>
      <c r="W320" s="243"/>
      <c r="X320" s="275">
        <v>540000</v>
      </c>
      <c r="Y320" s="318" t="s">
        <v>25</v>
      </c>
      <c r="Z320" s="275">
        <v>540000</v>
      </c>
      <c r="AA320" s="268">
        <f t="shared" si="6"/>
        <v>0</v>
      </c>
      <c r="AB320" s="1"/>
    </row>
    <row r="321" spans="1:28" ht="21" customHeight="1">
      <c r="A321" s="23"/>
      <c r="B321" s="24"/>
      <c r="C321" s="24"/>
      <c r="D321" s="24"/>
      <c r="E321" s="26"/>
      <c r="F321" s="26"/>
      <c r="G321" s="27"/>
      <c r="H321" s="13"/>
      <c r="I321" s="273" t="s">
        <v>898</v>
      </c>
      <c r="J321" s="195"/>
      <c r="K321" s="273"/>
      <c r="L321" s="273"/>
      <c r="M321" s="273"/>
      <c r="N321" s="243"/>
      <c r="O321" s="243"/>
      <c r="P321" s="421"/>
      <c r="Q321" s="243"/>
      <c r="R321" s="243"/>
      <c r="S321" s="273"/>
      <c r="T321" s="243"/>
      <c r="U321" s="243"/>
      <c r="V321" s="273"/>
      <c r="W321" s="243"/>
      <c r="X321" s="275">
        <v>500000</v>
      </c>
      <c r="Y321" s="318" t="s">
        <v>25</v>
      </c>
      <c r="Z321" s="275">
        <v>500000</v>
      </c>
      <c r="AA321" s="268">
        <f t="shared" si="6"/>
        <v>0</v>
      </c>
      <c r="AB321" s="1"/>
    </row>
    <row r="322" spans="1:28" ht="21" customHeight="1">
      <c r="A322" s="23"/>
      <c r="B322" s="24"/>
      <c r="C322" s="24"/>
      <c r="D322" s="24"/>
      <c r="E322" s="26"/>
      <c r="F322" s="26"/>
      <c r="G322" s="27"/>
      <c r="H322" s="13"/>
      <c r="I322" s="273" t="s">
        <v>899</v>
      </c>
      <c r="J322" s="195"/>
      <c r="K322" s="273"/>
      <c r="L322" s="273"/>
      <c r="M322" s="273"/>
      <c r="N322" s="243"/>
      <c r="O322" s="243"/>
      <c r="P322" s="421"/>
      <c r="Q322" s="243"/>
      <c r="R322" s="243"/>
      <c r="S322" s="273"/>
      <c r="T322" s="243"/>
      <c r="U322" s="243"/>
      <c r="V322" s="273"/>
      <c r="W322" s="243"/>
      <c r="X322" s="275">
        <v>2500000</v>
      </c>
      <c r="Y322" s="318" t="s">
        <v>25</v>
      </c>
      <c r="Z322" s="275">
        <v>2500000</v>
      </c>
      <c r="AA322" s="268">
        <f t="shared" si="6"/>
        <v>0</v>
      </c>
      <c r="AB322" s="1"/>
    </row>
    <row r="323" spans="1:28" ht="21" customHeight="1">
      <c r="A323" s="23"/>
      <c r="B323" s="24"/>
      <c r="C323" s="24"/>
      <c r="D323" s="24"/>
      <c r="E323" s="26"/>
      <c r="F323" s="26"/>
      <c r="G323" s="27"/>
      <c r="H323" s="13"/>
      <c r="I323" s="273" t="s">
        <v>900</v>
      </c>
      <c r="J323" s="195"/>
      <c r="K323" s="273"/>
      <c r="L323" s="273"/>
      <c r="M323" s="273"/>
      <c r="N323" s="243"/>
      <c r="O323" s="243"/>
      <c r="P323" s="421"/>
      <c r="Q323" s="243"/>
      <c r="R323" s="243"/>
      <c r="S323" s="273"/>
      <c r="T323" s="243"/>
      <c r="U323" s="243"/>
      <c r="V323" s="273"/>
      <c r="W323" s="243"/>
      <c r="X323" s="275">
        <v>2400000</v>
      </c>
      <c r="Y323" s="318" t="s">
        <v>25</v>
      </c>
      <c r="Z323" s="275">
        <v>2400000</v>
      </c>
      <c r="AA323" s="268">
        <f t="shared" si="6"/>
        <v>0</v>
      </c>
      <c r="AB323" s="1"/>
    </row>
    <row r="324" spans="1:28" ht="21" customHeight="1">
      <c r="A324" s="23"/>
      <c r="B324" s="24"/>
      <c r="C324" s="24"/>
      <c r="D324" s="24"/>
      <c r="E324" s="26"/>
      <c r="F324" s="26"/>
      <c r="G324" s="27"/>
      <c r="H324" s="13"/>
      <c r="I324" s="273"/>
      <c r="J324" s="195"/>
      <c r="K324" s="273"/>
      <c r="L324" s="273"/>
      <c r="M324" s="273"/>
      <c r="N324" s="243"/>
      <c r="O324" s="243"/>
      <c r="P324" s="421"/>
      <c r="Q324" s="243"/>
      <c r="R324" s="243"/>
      <c r="S324" s="273"/>
      <c r="T324" s="243"/>
      <c r="U324" s="243"/>
      <c r="V324" s="273"/>
      <c r="W324" s="243"/>
      <c r="X324" s="275"/>
      <c r="Y324" s="318"/>
      <c r="Z324" s="275"/>
      <c r="AA324" s="268"/>
      <c r="AB324" s="1"/>
    </row>
    <row r="325" spans="1:28" ht="21" customHeight="1" thickBot="1">
      <c r="A325" s="23"/>
      <c r="B325" s="24"/>
      <c r="C325" s="24"/>
      <c r="D325" s="24"/>
      <c r="E325" s="26"/>
      <c r="F325" s="26"/>
      <c r="G325" s="27"/>
      <c r="H325" s="13"/>
      <c r="I325" s="261" t="s">
        <v>672</v>
      </c>
      <c r="J325" s="262"/>
      <c r="K325" s="273"/>
      <c r="L325" s="273"/>
      <c r="M325" s="273"/>
      <c r="N325" s="243"/>
      <c r="O325" s="243"/>
      <c r="P325" s="421"/>
      <c r="Q325" s="243"/>
      <c r="R325" s="243"/>
      <c r="S325" s="262" t="s">
        <v>669</v>
      </c>
      <c r="T325" s="392"/>
      <c r="U325" s="392"/>
      <c r="V325" s="262"/>
      <c r="W325" s="392"/>
      <c r="X325" s="443">
        <v>927000</v>
      </c>
      <c r="Y325" s="335" t="s">
        <v>25</v>
      </c>
      <c r="Z325" s="443">
        <v>1093000</v>
      </c>
      <c r="AA325" s="821">
        <f t="shared" ref="AA325:AA326" si="8">X325-Z325</f>
        <v>-166000</v>
      </c>
      <c r="AB325" s="1"/>
    </row>
    <row r="326" spans="1:28" ht="21" customHeight="1">
      <c r="A326" s="23"/>
      <c r="B326" s="24"/>
      <c r="C326" s="24"/>
      <c r="D326" s="24"/>
      <c r="E326" s="26"/>
      <c r="F326" s="26"/>
      <c r="G326" s="27"/>
      <c r="H326" s="13"/>
      <c r="I326" s="273" t="s">
        <v>901</v>
      </c>
      <c r="J326" s="195"/>
      <c r="K326" s="273"/>
      <c r="L326" s="273"/>
      <c r="M326" s="273"/>
      <c r="N326" s="243"/>
      <c r="O326" s="243"/>
      <c r="P326" s="421"/>
      <c r="Q326" s="243"/>
      <c r="R326" s="243"/>
      <c r="S326" s="273"/>
      <c r="T326" s="243"/>
      <c r="U326" s="243"/>
      <c r="V326" s="273"/>
      <c r="W326" s="243"/>
      <c r="X326" s="275">
        <v>927000</v>
      </c>
      <c r="Y326" s="318" t="s">
        <v>55</v>
      </c>
      <c r="Z326" s="275">
        <v>1093000</v>
      </c>
      <c r="AA326" s="268">
        <f t="shared" si="8"/>
        <v>-166000</v>
      </c>
      <c r="AB326" s="1"/>
    </row>
    <row r="327" spans="1:28" ht="21" customHeight="1">
      <c r="A327" s="23"/>
      <c r="B327" s="24"/>
      <c r="C327" s="24"/>
      <c r="D327" s="24"/>
      <c r="E327" s="26"/>
      <c r="F327" s="26"/>
      <c r="G327" s="27"/>
      <c r="H327" s="13"/>
      <c r="I327" s="273"/>
      <c r="J327" s="195"/>
      <c r="K327" s="273"/>
      <c r="L327" s="273"/>
      <c r="M327" s="273"/>
      <c r="N327" s="243"/>
      <c r="O327" s="243"/>
      <c r="P327" s="421"/>
      <c r="Q327" s="243"/>
      <c r="R327" s="243"/>
      <c r="S327" s="273"/>
      <c r="T327" s="243"/>
      <c r="U327" s="243"/>
      <c r="V327" s="273"/>
      <c r="W327" s="243"/>
      <c r="X327" s="275"/>
      <c r="Y327" s="318"/>
      <c r="Z327" s="275"/>
      <c r="AA327" s="268">
        <f t="shared" si="6"/>
        <v>0</v>
      </c>
      <c r="AB327" s="1"/>
    </row>
    <row r="328" spans="1:28" ht="21" customHeight="1" thickBot="1">
      <c r="A328" s="23"/>
      <c r="B328" s="24"/>
      <c r="C328" s="24"/>
      <c r="D328" s="24"/>
      <c r="E328" s="26"/>
      <c r="F328" s="26"/>
      <c r="G328" s="27"/>
      <c r="H328" s="13"/>
      <c r="I328" s="261" t="s">
        <v>673</v>
      </c>
      <c r="J328" s="262"/>
      <c r="K328" s="273"/>
      <c r="L328" s="273"/>
      <c r="M328" s="273"/>
      <c r="N328" s="243"/>
      <c r="O328" s="243"/>
      <c r="P328" s="421"/>
      <c r="Q328" s="243"/>
      <c r="R328" s="243"/>
      <c r="S328" s="262" t="s">
        <v>474</v>
      </c>
      <c r="T328" s="392"/>
      <c r="U328" s="392"/>
      <c r="V328" s="262"/>
      <c r="W328" s="392"/>
      <c r="X328" s="443">
        <v>15340000</v>
      </c>
      <c r="Y328" s="335" t="s">
        <v>25</v>
      </c>
      <c r="Z328" s="443">
        <v>15340000</v>
      </c>
      <c r="AA328" s="821">
        <f t="shared" si="6"/>
        <v>0</v>
      </c>
      <c r="AB328" s="1"/>
    </row>
    <row r="329" spans="1:28" ht="21" customHeight="1">
      <c r="A329" s="23"/>
      <c r="B329" s="24"/>
      <c r="C329" s="24"/>
      <c r="D329" s="24"/>
      <c r="E329" s="26"/>
      <c r="F329" s="26"/>
      <c r="G329" s="27"/>
      <c r="H329" s="13"/>
      <c r="I329" s="149" t="s">
        <v>902</v>
      </c>
      <c r="J329" s="152"/>
      <c r="K329" s="273"/>
      <c r="L329" s="273"/>
      <c r="M329" s="273"/>
      <c r="N329" s="243"/>
      <c r="O329" s="243"/>
      <c r="P329" s="421"/>
      <c r="Q329" s="243"/>
      <c r="R329" s="243"/>
      <c r="S329" s="273"/>
      <c r="T329" s="243"/>
      <c r="U329" s="243"/>
      <c r="V329" s="468"/>
      <c r="W329" s="351"/>
      <c r="X329" s="197">
        <v>14060000</v>
      </c>
      <c r="Y329" s="338" t="s">
        <v>25</v>
      </c>
      <c r="Z329" s="197">
        <v>14060000</v>
      </c>
      <c r="AA329" s="451">
        <f t="shared" si="6"/>
        <v>0</v>
      </c>
      <c r="AB329" s="1"/>
    </row>
    <row r="330" spans="1:28" ht="21" customHeight="1">
      <c r="A330" s="23"/>
      <c r="B330" s="24"/>
      <c r="C330" s="24"/>
      <c r="D330" s="24"/>
      <c r="E330" s="26"/>
      <c r="F330" s="26"/>
      <c r="G330" s="27"/>
      <c r="H330" s="13"/>
      <c r="I330" s="273" t="s">
        <v>903</v>
      </c>
      <c r="J330" s="195"/>
      <c r="K330" s="273"/>
      <c r="L330" s="273"/>
      <c r="M330" s="273"/>
      <c r="N330" s="243"/>
      <c r="O330" s="243"/>
      <c r="P330" s="421"/>
      <c r="Q330" s="243"/>
      <c r="R330" s="243"/>
      <c r="S330" s="273"/>
      <c r="T330" s="243"/>
      <c r="U330" s="243"/>
      <c r="V330" s="273"/>
      <c r="W330" s="274"/>
      <c r="X330" s="275">
        <v>1000000</v>
      </c>
      <c r="Y330" s="318" t="s">
        <v>25</v>
      </c>
      <c r="Z330" s="275">
        <v>1000000</v>
      </c>
      <c r="AA330" s="268">
        <f t="shared" si="6"/>
        <v>0</v>
      </c>
      <c r="AB330" s="1"/>
    </row>
    <row r="331" spans="1:28" ht="21" customHeight="1">
      <c r="A331" s="23"/>
      <c r="B331" s="24"/>
      <c r="C331" s="24"/>
      <c r="D331" s="24"/>
      <c r="E331" s="26"/>
      <c r="F331" s="26"/>
      <c r="G331" s="27"/>
      <c r="H331" s="13"/>
      <c r="I331" s="273" t="s">
        <v>904</v>
      </c>
      <c r="J331" s="195"/>
      <c r="K331" s="273"/>
      <c r="L331" s="273"/>
      <c r="M331" s="272"/>
      <c r="N331" s="274"/>
      <c r="O331" s="187"/>
      <c r="P331" s="275"/>
      <c r="Q331" s="274"/>
      <c r="R331" s="187"/>
      <c r="S331" s="272"/>
      <c r="T331" s="274"/>
      <c r="U331" s="274"/>
      <c r="V331" s="272"/>
      <c r="W331" s="274"/>
      <c r="X331" s="272">
        <v>1360000</v>
      </c>
      <c r="Y331" s="318" t="s">
        <v>55</v>
      </c>
      <c r="Z331" s="272">
        <v>1360000</v>
      </c>
      <c r="AA331" s="232">
        <f t="shared" si="6"/>
        <v>0</v>
      </c>
      <c r="AB331" s="1"/>
    </row>
    <row r="332" spans="1:28" ht="21" customHeight="1">
      <c r="A332" s="23"/>
      <c r="B332" s="24"/>
      <c r="C332" s="24"/>
      <c r="D332" s="24"/>
      <c r="E332" s="26"/>
      <c r="F332" s="26"/>
      <c r="G332" s="27"/>
      <c r="H332" s="13"/>
      <c r="I332" s="273" t="s">
        <v>905</v>
      </c>
      <c r="J332" s="195"/>
      <c r="K332" s="273"/>
      <c r="L332" s="273"/>
      <c r="M332" s="272"/>
      <c r="N332" s="274"/>
      <c r="O332" s="187"/>
      <c r="P332" s="275"/>
      <c r="Q332" s="274"/>
      <c r="R332" s="187"/>
      <c r="S332" s="272"/>
      <c r="T332" s="274"/>
      <c r="U332" s="274"/>
      <c r="V332" s="272"/>
      <c r="W332" s="191"/>
      <c r="X332" s="272">
        <v>10800000</v>
      </c>
      <c r="Y332" s="333" t="s">
        <v>25</v>
      </c>
      <c r="Z332" s="272">
        <v>10800000</v>
      </c>
      <c r="AA332" s="232">
        <f t="shared" si="6"/>
        <v>0</v>
      </c>
      <c r="AB332" s="1"/>
    </row>
    <row r="333" spans="1:28" ht="21" customHeight="1">
      <c r="A333" s="23"/>
      <c r="B333" s="24"/>
      <c r="C333" s="24"/>
      <c r="D333" s="24"/>
      <c r="E333" s="26"/>
      <c r="F333" s="26"/>
      <c r="G333" s="27"/>
      <c r="H333" s="13"/>
      <c r="I333" s="273" t="s">
        <v>906</v>
      </c>
      <c r="J333" s="195"/>
      <c r="K333" s="273"/>
      <c r="L333" s="273"/>
      <c r="M333" s="272">
        <v>20000</v>
      </c>
      <c r="N333" s="460" t="s">
        <v>55</v>
      </c>
      <c r="O333" s="187" t="s">
        <v>56</v>
      </c>
      <c r="P333" s="38">
        <v>45</v>
      </c>
      <c r="Q333" s="274" t="s">
        <v>54</v>
      </c>
      <c r="R333" s="187"/>
      <c r="S333" s="263"/>
      <c r="T333" s="384"/>
      <c r="U333" s="274" t="s">
        <v>53</v>
      </c>
      <c r="V333" s="272"/>
      <c r="W333" s="274"/>
      <c r="X333" s="275">
        <v>900000</v>
      </c>
      <c r="Y333" s="318" t="s">
        <v>55</v>
      </c>
      <c r="Z333" s="275">
        <v>900000</v>
      </c>
      <c r="AA333" s="268">
        <f t="shared" si="6"/>
        <v>0</v>
      </c>
      <c r="AB333" s="1"/>
    </row>
    <row r="334" spans="1:28" ht="21" customHeight="1">
      <c r="A334" s="23"/>
      <c r="B334" s="24"/>
      <c r="C334" s="24"/>
      <c r="D334" s="24"/>
      <c r="E334" s="26"/>
      <c r="F334" s="26"/>
      <c r="G334" s="27"/>
      <c r="H334" s="13"/>
      <c r="I334" s="315"/>
      <c r="J334" s="195"/>
      <c r="K334" s="273"/>
      <c r="L334" s="273"/>
      <c r="M334" s="273"/>
      <c r="N334" s="243"/>
      <c r="O334" s="243"/>
      <c r="P334" s="421"/>
      <c r="Q334" s="243"/>
      <c r="R334" s="243"/>
      <c r="S334" s="195"/>
      <c r="T334" s="391"/>
      <c r="U334" s="391"/>
      <c r="V334" s="195"/>
      <c r="W334" s="391"/>
      <c r="X334" s="447"/>
      <c r="Y334" s="339"/>
      <c r="Z334" s="447"/>
      <c r="AA334" s="824">
        <f t="shared" si="6"/>
        <v>0</v>
      </c>
      <c r="AB334" s="1"/>
    </row>
    <row r="335" spans="1:28" ht="21" customHeight="1">
      <c r="A335" s="23"/>
      <c r="B335" s="24"/>
      <c r="C335" s="24"/>
      <c r="D335" s="24"/>
      <c r="E335" s="26"/>
      <c r="F335" s="26"/>
      <c r="G335" s="27"/>
      <c r="H335" s="13"/>
      <c r="I335" s="149" t="s">
        <v>907</v>
      </c>
      <c r="J335" s="152"/>
      <c r="K335" s="273"/>
      <c r="L335" s="273"/>
      <c r="M335" s="273"/>
      <c r="N335" s="243"/>
      <c r="O335" s="243"/>
      <c r="P335" s="421"/>
      <c r="Q335" s="243"/>
      <c r="R335" s="243"/>
      <c r="S335" s="273"/>
      <c r="T335" s="243"/>
      <c r="U335" s="243"/>
      <c r="V335" s="468"/>
      <c r="W335" s="351"/>
      <c r="X335" s="197">
        <v>1280000</v>
      </c>
      <c r="Y335" s="338" t="s">
        <v>25</v>
      </c>
      <c r="Z335" s="197">
        <v>1280000</v>
      </c>
      <c r="AA335" s="451">
        <f t="shared" si="6"/>
        <v>0</v>
      </c>
      <c r="AB335" s="1"/>
    </row>
    <row r="336" spans="1:28" ht="21" customHeight="1">
      <c r="A336" s="23"/>
      <c r="B336" s="24"/>
      <c r="C336" s="24"/>
      <c r="D336" s="24"/>
      <c r="E336" s="26"/>
      <c r="F336" s="26"/>
      <c r="G336" s="27"/>
      <c r="H336" s="13"/>
      <c r="I336" s="273" t="s">
        <v>908</v>
      </c>
      <c r="J336" s="195"/>
      <c r="K336" s="273"/>
      <c r="L336" s="273"/>
      <c r="M336" s="273"/>
      <c r="N336" s="243"/>
      <c r="O336" s="243"/>
      <c r="P336" s="421"/>
      <c r="Q336" s="243"/>
      <c r="R336" s="243"/>
      <c r="S336" s="273"/>
      <c r="T336" s="243"/>
      <c r="U336" s="243"/>
      <c r="V336" s="273"/>
      <c r="W336" s="274"/>
      <c r="X336" s="275">
        <v>480000</v>
      </c>
      <c r="Y336" s="318" t="s">
        <v>55</v>
      </c>
      <c r="Z336" s="275">
        <v>480000</v>
      </c>
      <c r="AA336" s="268">
        <f t="shared" si="6"/>
        <v>0</v>
      </c>
      <c r="AB336" s="1"/>
    </row>
    <row r="337" spans="1:31" ht="21" customHeight="1">
      <c r="A337" s="23"/>
      <c r="B337" s="24"/>
      <c r="C337" s="24"/>
      <c r="D337" s="24"/>
      <c r="E337" s="26"/>
      <c r="F337" s="26"/>
      <c r="G337" s="27"/>
      <c r="H337" s="13"/>
      <c r="I337" s="273" t="s">
        <v>909</v>
      </c>
      <c r="J337" s="195"/>
      <c r="K337" s="273"/>
      <c r="L337" s="273"/>
      <c r="M337" s="232">
        <v>50000</v>
      </c>
      <c r="N337" s="243" t="s">
        <v>25</v>
      </c>
      <c r="O337" s="311" t="s">
        <v>56</v>
      </c>
      <c r="P337" s="421">
        <v>4</v>
      </c>
      <c r="Q337" s="314" t="s">
        <v>475</v>
      </c>
      <c r="R337" s="311" t="s">
        <v>56</v>
      </c>
      <c r="S337" s="273">
        <v>4</v>
      </c>
      <c r="T337" s="243" t="s">
        <v>476</v>
      </c>
      <c r="U337" s="243" t="s">
        <v>27</v>
      </c>
      <c r="V337" s="273"/>
      <c r="W337" s="274"/>
      <c r="X337" s="275">
        <v>800000</v>
      </c>
      <c r="Y337" s="318" t="s">
        <v>55</v>
      </c>
      <c r="Z337" s="275">
        <v>800000</v>
      </c>
      <c r="AA337" s="268">
        <f t="shared" si="6"/>
        <v>0</v>
      </c>
      <c r="AB337" s="1"/>
    </row>
    <row r="338" spans="1:31" ht="21" customHeight="1">
      <c r="A338" s="23"/>
      <c r="B338" s="24"/>
      <c r="C338" s="24"/>
      <c r="D338" s="24"/>
      <c r="E338" s="26"/>
      <c r="F338" s="26"/>
      <c r="G338" s="27"/>
      <c r="H338" s="13"/>
      <c r="I338" s="273"/>
      <c r="J338" s="195"/>
      <c r="K338" s="273"/>
      <c r="L338" s="273"/>
      <c r="M338" s="272"/>
      <c r="N338" s="274"/>
      <c r="O338" s="187"/>
      <c r="P338" s="275"/>
      <c r="Q338" s="274"/>
      <c r="R338" s="187"/>
      <c r="S338" s="272"/>
      <c r="T338" s="274"/>
      <c r="U338" s="274"/>
      <c r="V338" s="272"/>
      <c r="W338" s="191"/>
      <c r="X338" s="272"/>
      <c r="Y338" s="333"/>
      <c r="Z338" s="272"/>
      <c r="AA338" s="232">
        <f t="shared" si="6"/>
        <v>0</v>
      </c>
      <c r="AB338" s="1"/>
    </row>
    <row r="339" spans="1:31" ht="21" customHeight="1" thickBot="1">
      <c r="A339" s="23"/>
      <c r="B339" s="24"/>
      <c r="C339" s="24"/>
      <c r="D339" s="24"/>
      <c r="E339" s="26"/>
      <c r="F339" s="26"/>
      <c r="G339" s="27"/>
      <c r="H339" s="13"/>
      <c r="I339" s="261" t="s">
        <v>674</v>
      </c>
      <c r="J339" s="262"/>
      <c r="K339" s="273"/>
      <c r="L339" s="273"/>
      <c r="M339" s="272"/>
      <c r="N339" s="274"/>
      <c r="O339" s="314"/>
      <c r="P339" s="275"/>
      <c r="Q339" s="187"/>
      <c r="R339" s="187"/>
      <c r="S339" s="262" t="s">
        <v>479</v>
      </c>
      <c r="T339" s="392"/>
      <c r="U339" s="392"/>
      <c r="V339" s="262"/>
      <c r="W339" s="392"/>
      <c r="X339" s="443">
        <v>8500000</v>
      </c>
      <c r="Y339" s="335" t="s">
        <v>25</v>
      </c>
      <c r="Z339" s="443">
        <v>8500000</v>
      </c>
      <c r="AA339" s="821">
        <f t="shared" si="6"/>
        <v>0</v>
      </c>
      <c r="AB339" s="1"/>
    </row>
    <row r="340" spans="1:31" ht="21" customHeight="1">
      <c r="A340" s="23"/>
      <c r="B340" s="24"/>
      <c r="C340" s="24"/>
      <c r="D340" s="24"/>
      <c r="E340" s="26"/>
      <c r="F340" s="26"/>
      <c r="G340" s="27"/>
      <c r="H340" s="13"/>
      <c r="I340" s="273" t="s">
        <v>910</v>
      </c>
      <c r="J340" s="195"/>
      <c r="K340" s="273"/>
      <c r="L340" s="273"/>
      <c r="M340" s="272"/>
      <c r="N340" s="274"/>
      <c r="O340" s="187"/>
      <c r="P340" s="268"/>
      <c r="Q340" s="187"/>
      <c r="R340" s="187"/>
      <c r="S340" s="195"/>
      <c r="T340" s="391"/>
      <c r="U340" s="391"/>
      <c r="V340" s="273"/>
      <c r="W340" s="274"/>
      <c r="X340" s="275">
        <v>8500000</v>
      </c>
      <c r="Y340" s="318" t="s">
        <v>55</v>
      </c>
      <c r="Z340" s="762">
        <v>8500000</v>
      </c>
      <c r="AA340" s="827">
        <f t="shared" si="6"/>
        <v>0</v>
      </c>
      <c r="AB340" s="1"/>
    </row>
    <row r="341" spans="1:31" ht="21" customHeight="1">
      <c r="A341" s="23"/>
      <c r="B341" s="24"/>
      <c r="C341" s="24"/>
      <c r="D341" s="24"/>
      <c r="E341" s="26"/>
      <c r="F341" s="26"/>
      <c r="G341" s="27"/>
      <c r="H341" s="13"/>
      <c r="I341" s="273"/>
      <c r="J341" s="195"/>
      <c r="K341" s="273"/>
      <c r="L341" s="273"/>
      <c r="M341" s="273"/>
      <c r="N341" s="243"/>
      <c r="O341" s="243"/>
      <c r="P341" s="421"/>
      <c r="Q341" s="243"/>
      <c r="R341" s="243"/>
      <c r="S341" s="273"/>
      <c r="T341" s="243"/>
      <c r="U341" s="243"/>
      <c r="V341" s="273"/>
      <c r="W341" s="243"/>
      <c r="X341" s="275"/>
      <c r="Y341" s="318"/>
      <c r="Z341" s="275"/>
      <c r="AA341" s="268">
        <f t="shared" ref="AA341:AA392" si="9">X341-Z341</f>
        <v>0</v>
      </c>
      <c r="AB341" s="476"/>
    </row>
    <row r="342" spans="1:31" ht="21" customHeight="1" thickBot="1">
      <c r="A342" s="23"/>
      <c r="B342" s="24"/>
      <c r="C342" s="24"/>
      <c r="D342" s="24"/>
      <c r="E342" s="26"/>
      <c r="F342" s="26"/>
      <c r="G342" s="27"/>
      <c r="H342" s="13"/>
      <c r="I342" s="261" t="s">
        <v>675</v>
      </c>
      <c r="J342" s="262"/>
      <c r="K342" s="273"/>
      <c r="L342" s="273"/>
      <c r="M342" s="272"/>
      <c r="N342" s="274"/>
      <c r="O342" s="314"/>
      <c r="P342" s="275"/>
      <c r="Q342" s="187"/>
      <c r="R342" s="187"/>
      <c r="S342" s="262" t="s">
        <v>116</v>
      </c>
      <c r="T342" s="392"/>
      <c r="U342" s="392"/>
      <c r="V342" s="262"/>
      <c r="W342" s="392"/>
      <c r="X342" s="443">
        <v>12600000</v>
      </c>
      <c r="Y342" s="335" t="s">
        <v>25</v>
      </c>
      <c r="Z342" s="443">
        <v>12600000</v>
      </c>
      <c r="AA342" s="821">
        <f t="shared" si="9"/>
        <v>0</v>
      </c>
      <c r="AB342" s="476"/>
    </row>
    <row r="343" spans="1:31" s="648" customFormat="1" ht="21" customHeight="1">
      <c r="A343" s="705"/>
      <c r="B343" s="250"/>
      <c r="C343" s="250"/>
      <c r="D343" s="250"/>
      <c r="E343" s="230"/>
      <c r="F343" s="230"/>
      <c r="G343" s="253"/>
      <c r="H343" s="254"/>
      <c r="I343" s="273" t="s">
        <v>911</v>
      </c>
      <c r="J343" s="195"/>
      <c r="K343" s="273"/>
      <c r="L343" s="273"/>
      <c r="M343" s="272">
        <v>1260000</v>
      </c>
      <c r="N343" s="274" t="s">
        <v>25</v>
      </c>
      <c r="O343" s="311" t="s">
        <v>56</v>
      </c>
      <c r="P343" s="268">
        <v>10</v>
      </c>
      <c r="Q343" s="187" t="s">
        <v>54</v>
      </c>
      <c r="R343" s="311"/>
      <c r="S343" s="273"/>
      <c r="T343" s="391"/>
      <c r="U343" s="391"/>
      <c r="V343" s="706"/>
      <c r="W343" s="707"/>
      <c r="X343" s="275">
        <v>12600000</v>
      </c>
      <c r="Y343" s="761" t="s">
        <v>55</v>
      </c>
      <c r="Z343" s="608">
        <v>12600000</v>
      </c>
      <c r="AA343" s="827">
        <f t="shared" si="9"/>
        <v>0</v>
      </c>
      <c r="AB343" s="274"/>
      <c r="AC343" s="476"/>
      <c r="AD343" s="1"/>
      <c r="AE343" s="1"/>
    </row>
    <row r="344" spans="1:31" ht="21" customHeight="1">
      <c r="A344" s="23"/>
      <c r="B344" s="24"/>
      <c r="C344" s="24"/>
      <c r="D344" s="24"/>
      <c r="E344" s="26"/>
      <c r="F344" s="26"/>
      <c r="G344" s="27"/>
      <c r="H344" s="13"/>
      <c r="I344" s="273"/>
      <c r="J344" s="195"/>
      <c r="K344" s="273"/>
      <c r="L344" s="273"/>
      <c r="M344" s="273"/>
      <c r="N344" s="243"/>
      <c r="O344" s="243"/>
      <c r="P344" s="421"/>
      <c r="Q344" s="243"/>
      <c r="R344" s="243"/>
      <c r="S344" s="273"/>
      <c r="T344" s="243"/>
      <c r="U344" s="243"/>
      <c r="V344" s="468"/>
      <c r="W344" s="194"/>
      <c r="X344" s="197"/>
      <c r="Y344" s="338"/>
      <c r="Z344" s="197"/>
      <c r="AA344" s="451"/>
      <c r="AB344" s="601"/>
    </row>
    <row r="345" spans="1:31" ht="21" customHeight="1">
      <c r="A345" s="14" t="s">
        <v>14</v>
      </c>
      <c r="B345" s="15" t="s">
        <v>14</v>
      </c>
      <c r="C345" s="938" t="s">
        <v>289</v>
      </c>
      <c r="D345" s="939"/>
      <c r="E345" s="128">
        <f>SUM(E346,E369)</f>
        <v>121216</v>
      </c>
      <c r="F345" s="128">
        <f>SUM(F346,F369)</f>
        <v>121596</v>
      </c>
      <c r="G345" s="129">
        <f>F345-E345</f>
        <v>380</v>
      </c>
      <c r="H345" s="130">
        <f>IF(E345=0,0,G345/E345)</f>
        <v>3.1348996832101374E-3</v>
      </c>
      <c r="I345" s="131" t="s">
        <v>358</v>
      </c>
      <c r="J345" s="132"/>
      <c r="K345" s="133"/>
      <c r="L345" s="133"/>
      <c r="M345" s="463"/>
      <c r="N345" s="347"/>
      <c r="O345" s="347"/>
      <c r="P345" s="138"/>
      <c r="Q345" s="347" t="s">
        <v>291</v>
      </c>
      <c r="R345" s="133"/>
      <c r="S345" s="134"/>
      <c r="T345" s="133"/>
      <c r="U345" s="133"/>
      <c r="V345" s="134"/>
      <c r="W345" s="133"/>
      <c r="X345" s="440">
        <v>121596000</v>
      </c>
      <c r="Y345" s="321" t="s">
        <v>25</v>
      </c>
      <c r="Z345" s="440">
        <v>121216000</v>
      </c>
      <c r="AA345" s="802">
        <f t="shared" si="9"/>
        <v>380000</v>
      </c>
      <c r="AB345" s="363"/>
    </row>
    <row r="346" spans="1:31" ht="21" customHeight="1">
      <c r="A346" s="23"/>
      <c r="B346" s="24"/>
      <c r="C346" s="15" t="s">
        <v>359</v>
      </c>
      <c r="D346" s="206" t="s">
        <v>360</v>
      </c>
      <c r="E346" s="108">
        <f>SUM(E347,E350,E353,E356,E359)</f>
        <v>23276</v>
      </c>
      <c r="F346" s="108">
        <f>SUM(F347,F350,F353,F356,F359)</f>
        <v>23276</v>
      </c>
      <c r="G346" s="109">
        <f>F346-E346</f>
        <v>0</v>
      </c>
      <c r="H346" s="110">
        <f>IF(E346=0,0,G346/E346)</f>
        <v>0</v>
      </c>
      <c r="I346" s="98" t="s">
        <v>361</v>
      </c>
      <c r="J346" s="99"/>
      <c r="K346" s="100"/>
      <c r="L346" s="100"/>
      <c r="M346" s="203"/>
      <c r="N346" s="379"/>
      <c r="O346" s="379"/>
      <c r="P346" s="412"/>
      <c r="Q346" s="348"/>
      <c r="R346" s="348"/>
      <c r="S346" s="101"/>
      <c r="T346" s="348"/>
      <c r="U346" s="348"/>
      <c r="V346" s="121" t="s">
        <v>362</v>
      </c>
      <c r="W346" s="393"/>
      <c r="X346" s="438">
        <v>23276000</v>
      </c>
      <c r="Y346" s="322" t="s">
        <v>363</v>
      </c>
      <c r="Z346" s="438">
        <v>23276000</v>
      </c>
      <c r="AA346" s="803">
        <f t="shared" si="9"/>
        <v>0</v>
      </c>
      <c r="AB346" s="460"/>
    </row>
    <row r="347" spans="1:31" ht="21" customHeight="1">
      <c r="A347" s="23"/>
      <c r="B347" s="24"/>
      <c r="C347" s="24" t="s">
        <v>366</v>
      </c>
      <c r="D347" s="241" t="s">
        <v>364</v>
      </c>
      <c r="E347" s="16">
        <v>0</v>
      </c>
      <c r="F347" s="16">
        <f>ROUND(X347/1000,0)</f>
        <v>0</v>
      </c>
      <c r="G347" s="17">
        <f>F347-E347</f>
        <v>0</v>
      </c>
      <c r="H347" s="18">
        <f>IF(E347=0,0,G347/E347)</f>
        <v>0</v>
      </c>
      <c r="I347" s="77" t="s">
        <v>365</v>
      </c>
      <c r="J347" s="87"/>
      <c r="K347" s="52"/>
      <c r="L347" s="52"/>
      <c r="M347" s="153"/>
      <c r="N347" s="459"/>
      <c r="O347" s="459"/>
      <c r="P347" s="124"/>
      <c r="Q347" s="459"/>
      <c r="R347" s="459"/>
      <c r="S347" s="52"/>
      <c r="T347" s="459"/>
      <c r="U347" s="459"/>
      <c r="V347" s="921" t="s">
        <v>362</v>
      </c>
      <c r="W347" s="921"/>
      <c r="X347" s="436">
        <v>0</v>
      </c>
      <c r="Y347" s="323" t="s">
        <v>363</v>
      </c>
      <c r="Z347" s="436">
        <v>0</v>
      </c>
      <c r="AA347" s="804">
        <f t="shared" si="9"/>
        <v>0</v>
      </c>
      <c r="AB347" s="460"/>
    </row>
    <row r="348" spans="1:31" ht="21" customHeight="1">
      <c r="A348" s="23"/>
      <c r="B348" s="24"/>
      <c r="C348" s="24"/>
      <c r="D348" s="242"/>
      <c r="E348" s="26"/>
      <c r="F348" s="26"/>
      <c r="G348" s="27"/>
      <c r="H348" s="13"/>
      <c r="I348" s="148"/>
      <c r="J348" s="155"/>
      <c r="K348" s="154"/>
      <c r="L348" s="154"/>
      <c r="M348" s="272"/>
      <c r="N348" s="460"/>
      <c r="O348" s="460"/>
      <c r="P348" s="38"/>
      <c r="Q348" s="460"/>
      <c r="R348" s="460"/>
      <c r="S348" s="154"/>
      <c r="T348" s="460"/>
      <c r="U348" s="460"/>
      <c r="V348" s="460"/>
      <c r="W348" s="460"/>
      <c r="X348" s="38">
        <v>0</v>
      </c>
      <c r="Y348" s="324" t="s">
        <v>363</v>
      </c>
      <c r="Z348" s="38">
        <v>0</v>
      </c>
      <c r="AA348" s="424">
        <f t="shared" si="9"/>
        <v>0</v>
      </c>
      <c r="AB348" s="460"/>
    </row>
    <row r="349" spans="1:31" ht="21" customHeight="1">
      <c r="A349" s="23"/>
      <c r="B349" s="24"/>
      <c r="C349" s="24"/>
      <c r="D349" s="237"/>
      <c r="E349" s="238"/>
      <c r="F349" s="239"/>
      <c r="G349" s="239"/>
      <c r="H349" s="240"/>
      <c r="I349" s="149"/>
      <c r="J349" s="178"/>
      <c r="K349" s="111"/>
      <c r="L349" s="111"/>
      <c r="M349" s="467"/>
      <c r="N349" s="95"/>
      <c r="O349" s="95"/>
      <c r="P349" s="42"/>
      <c r="Q349" s="95"/>
      <c r="R349" s="95"/>
      <c r="S349" s="111"/>
      <c r="T349" s="95"/>
      <c r="U349" s="95"/>
      <c r="V349" s="95"/>
      <c r="W349" s="95"/>
      <c r="X349" s="177">
        <v>0</v>
      </c>
      <c r="Y349" s="326" t="s">
        <v>363</v>
      </c>
      <c r="Z349" s="177">
        <v>0</v>
      </c>
      <c r="AA349" s="812">
        <f t="shared" si="9"/>
        <v>0</v>
      </c>
      <c r="AB349" s="460"/>
    </row>
    <row r="350" spans="1:31" ht="21" customHeight="1">
      <c r="A350" s="23"/>
      <c r="B350" s="24"/>
      <c r="C350" s="24"/>
      <c r="D350" s="15" t="s">
        <v>367</v>
      </c>
      <c r="E350" s="16">
        <v>10016</v>
      </c>
      <c r="F350" s="16">
        <f>ROUND(X350/1000,0)</f>
        <v>10016</v>
      </c>
      <c r="G350" s="17">
        <f>F350-E350</f>
        <v>0</v>
      </c>
      <c r="H350" s="18">
        <f>IF(E350=0,0,G350/E350)</f>
        <v>0</v>
      </c>
      <c r="I350" s="77" t="s">
        <v>368</v>
      </c>
      <c r="J350" s="87"/>
      <c r="K350" s="52"/>
      <c r="L350" s="52"/>
      <c r="M350" s="153"/>
      <c r="N350" s="459"/>
      <c r="O350" s="459"/>
      <c r="P350" s="124"/>
      <c r="Q350" s="459"/>
      <c r="R350" s="459"/>
      <c r="S350" s="52"/>
      <c r="T350" s="459"/>
      <c r="U350" s="459"/>
      <c r="V350" s="921" t="s">
        <v>362</v>
      </c>
      <c r="W350" s="921"/>
      <c r="X350" s="436">
        <v>10016000</v>
      </c>
      <c r="Y350" s="323" t="s">
        <v>363</v>
      </c>
      <c r="Z350" s="436">
        <v>10016000</v>
      </c>
      <c r="AA350" s="804">
        <f t="shared" si="9"/>
        <v>0</v>
      </c>
      <c r="AB350" s="460"/>
    </row>
    <row r="351" spans="1:31" ht="21" customHeight="1">
      <c r="A351" s="23"/>
      <c r="B351" s="24"/>
      <c r="C351" s="24"/>
      <c r="D351" s="24"/>
      <c r="E351" s="26"/>
      <c r="F351" s="26"/>
      <c r="G351" s="27"/>
      <c r="H351" s="13"/>
      <c r="I351" s="148" t="s">
        <v>369</v>
      </c>
      <c r="J351" s="155"/>
      <c r="K351" s="154"/>
      <c r="L351" s="154"/>
      <c r="M351" s="272"/>
      <c r="N351" s="460"/>
      <c r="O351" s="460"/>
      <c r="P351" s="38"/>
      <c r="Q351" s="460"/>
      <c r="R351" s="460"/>
      <c r="S351" s="154"/>
      <c r="T351" s="460"/>
      <c r="U351" s="460"/>
      <c r="V351" s="460"/>
      <c r="W351" s="460"/>
      <c r="X351" s="252">
        <v>10016000</v>
      </c>
      <c r="Y351" s="324" t="s">
        <v>363</v>
      </c>
      <c r="Z351" s="38">
        <v>10016000</v>
      </c>
      <c r="AA351" s="424">
        <f t="shared" si="9"/>
        <v>0</v>
      </c>
      <c r="AB351" s="460"/>
    </row>
    <row r="352" spans="1:31" s="648" customFormat="1" ht="21" customHeight="1">
      <c r="A352" s="705"/>
      <c r="B352" s="250"/>
      <c r="C352" s="250"/>
      <c r="D352" s="836"/>
      <c r="E352" s="837"/>
      <c r="F352" s="837"/>
      <c r="G352" s="838"/>
      <c r="H352" s="839"/>
      <c r="I352" s="149"/>
      <c r="J352" s="468"/>
      <c r="K352" s="467"/>
      <c r="L352" s="467"/>
      <c r="M352" s="467"/>
      <c r="N352" s="351"/>
      <c r="O352" s="351"/>
      <c r="P352" s="197"/>
      <c r="Q352" s="351"/>
      <c r="R352" s="351"/>
      <c r="S352" s="467"/>
      <c r="T352" s="351"/>
      <c r="U352" s="351"/>
      <c r="V352" s="351"/>
      <c r="W352" s="351"/>
      <c r="X352" s="197"/>
      <c r="Y352" s="338"/>
      <c r="Z352" s="197"/>
      <c r="AA352" s="451"/>
      <c r="AB352" s="274"/>
      <c r="AC352" s="610"/>
    </row>
    <row r="353" spans="1:29" s="648" customFormat="1" ht="21" customHeight="1">
      <c r="A353" s="705"/>
      <c r="B353" s="250"/>
      <c r="C353" s="250"/>
      <c r="D353" s="70" t="s">
        <v>370</v>
      </c>
      <c r="E353" s="835">
        <v>8244</v>
      </c>
      <c r="F353" s="835">
        <f>ROUND(X353/1000,0)</f>
        <v>8244</v>
      </c>
      <c r="G353" s="255">
        <f>F353-E353</f>
        <v>0</v>
      </c>
      <c r="H353" s="256">
        <f>IF(E353=0,0,G353/E353)</f>
        <v>0</v>
      </c>
      <c r="I353" s="150" t="s">
        <v>371</v>
      </c>
      <c r="J353" s="161"/>
      <c r="K353" s="153"/>
      <c r="L353" s="153"/>
      <c r="M353" s="153"/>
      <c r="N353" s="352"/>
      <c r="O353" s="352"/>
      <c r="P353" s="252"/>
      <c r="Q353" s="352"/>
      <c r="R353" s="352"/>
      <c r="S353" s="153"/>
      <c r="T353" s="352"/>
      <c r="U353" s="352"/>
      <c r="V353" s="920" t="s">
        <v>362</v>
      </c>
      <c r="W353" s="920"/>
      <c r="X353" s="204">
        <v>8244000</v>
      </c>
      <c r="Y353" s="342" t="s">
        <v>363</v>
      </c>
      <c r="Z353" s="204">
        <v>8244000</v>
      </c>
      <c r="AA353" s="817">
        <f t="shared" si="9"/>
        <v>0</v>
      </c>
      <c r="AB353" s="274"/>
      <c r="AC353" s="610"/>
    </row>
    <row r="354" spans="1:29" s="648" customFormat="1" ht="21" customHeight="1">
      <c r="A354" s="705"/>
      <c r="B354" s="250"/>
      <c r="C354" s="250"/>
      <c r="D354" s="250"/>
      <c r="E354" s="230"/>
      <c r="F354" s="230"/>
      <c r="G354" s="253"/>
      <c r="H354" s="254"/>
      <c r="I354" s="148" t="s">
        <v>372</v>
      </c>
      <c r="J354" s="273"/>
      <c r="K354" s="272"/>
      <c r="L354" s="272"/>
      <c r="M354" s="272"/>
      <c r="N354" s="274"/>
      <c r="O354" s="274"/>
      <c r="P354" s="275"/>
      <c r="Q354" s="274"/>
      <c r="R354" s="274"/>
      <c r="S354" s="272"/>
      <c r="T354" s="274"/>
      <c r="U354" s="274"/>
      <c r="V354" s="274"/>
      <c r="W354" s="274"/>
      <c r="X354" s="252">
        <v>8244000</v>
      </c>
      <c r="Y354" s="318" t="s">
        <v>363</v>
      </c>
      <c r="Z354" s="275">
        <v>8244000</v>
      </c>
      <c r="AA354" s="268">
        <f t="shared" si="9"/>
        <v>0</v>
      </c>
      <c r="AB354" s="274"/>
      <c r="AC354" s="610"/>
    </row>
    <row r="355" spans="1:29" s="648" customFormat="1" ht="21" customHeight="1">
      <c r="A355" s="705"/>
      <c r="B355" s="250"/>
      <c r="C355" s="250"/>
      <c r="D355" s="836"/>
      <c r="E355" s="837"/>
      <c r="F355" s="837"/>
      <c r="G355" s="838"/>
      <c r="H355" s="839"/>
      <c r="I355" s="149"/>
      <c r="J355" s="468"/>
      <c r="K355" s="467"/>
      <c r="L355" s="467"/>
      <c r="M355" s="467"/>
      <c r="N355" s="351"/>
      <c r="O355" s="351"/>
      <c r="P355" s="197"/>
      <c r="Q355" s="351"/>
      <c r="R355" s="351"/>
      <c r="S355" s="467"/>
      <c r="T355" s="351"/>
      <c r="U355" s="351"/>
      <c r="V355" s="351"/>
      <c r="W355" s="351"/>
      <c r="X355" s="197"/>
      <c r="Y355" s="338"/>
      <c r="Z355" s="197"/>
      <c r="AA355" s="451">
        <f t="shared" si="9"/>
        <v>0</v>
      </c>
      <c r="AB355" s="274"/>
      <c r="AC355" s="610"/>
    </row>
    <row r="356" spans="1:29" s="648" customFormat="1" ht="21" customHeight="1">
      <c r="A356" s="705"/>
      <c r="B356" s="250"/>
      <c r="C356" s="250"/>
      <c r="D356" s="70" t="s">
        <v>169</v>
      </c>
      <c r="E356" s="835">
        <v>0</v>
      </c>
      <c r="F356" s="835">
        <f>ROUND(X356/1000,0)</f>
        <v>0</v>
      </c>
      <c r="G356" s="255">
        <f>F356-E356</f>
        <v>0</v>
      </c>
      <c r="H356" s="256">
        <f>IF(E356=0,0,G356/E356)</f>
        <v>0</v>
      </c>
      <c r="I356" s="150" t="s">
        <v>590</v>
      </c>
      <c r="J356" s="161"/>
      <c r="K356" s="153"/>
      <c r="L356" s="153"/>
      <c r="M356" s="153"/>
      <c r="N356" s="352"/>
      <c r="O356" s="352"/>
      <c r="P356" s="252"/>
      <c r="Q356" s="352"/>
      <c r="R356" s="352"/>
      <c r="S356" s="153"/>
      <c r="T356" s="352"/>
      <c r="U356" s="352"/>
      <c r="V356" s="920" t="s">
        <v>362</v>
      </c>
      <c r="W356" s="920"/>
      <c r="X356" s="204">
        <v>0</v>
      </c>
      <c r="Y356" s="342" t="s">
        <v>363</v>
      </c>
      <c r="Z356" s="204">
        <v>0</v>
      </c>
      <c r="AA356" s="817">
        <f t="shared" si="9"/>
        <v>0</v>
      </c>
      <c r="AB356" s="274"/>
      <c r="AC356" s="610"/>
    </row>
    <row r="357" spans="1:29" s="648" customFormat="1" ht="21" customHeight="1">
      <c r="A357" s="705"/>
      <c r="B357" s="250"/>
      <c r="C357" s="250"/>
      <c r="D357" s="250" t="s">
        <v>415</v>
      </c>
      <c r="E357" s="230"/>
      <c r="F357" s="230"/>
      <c r="G357" s="253"/>
      <c r="H357" s="254"/>
      <c r="I357" s="148" t="s">
        <v>416</v>
      </c>
      <c r="J357" s="273"/>
      <c r="K357" s="272"/>
      <c r="L357" s="272"/>
      <c r="M357" s="272"/>
      <c r="N357" s="274"/>
      <c r="O357" s="274"/>
      <c r="P357" s="275"/>
      <c r="Q357" s="274"/>
      <c r="R357" s="274"/>
      <c r="S357" s="272"/>
      <c r="T357" s="274"/>
      <c r="U357" s="274"/>
      <c r="V357" s="274"/>
      <c r="W357" s="274"/>
      <c r="X357" s="275">
        <v>0</v>
      </c>
      <c r="Y357" s="318" t="s">
        <v>363</v>
      </c>
      <c r="Z357" s="275">
        <v>0</v>
      </c>
      <c r="AA357" s="268">
        <f t="shared" si="9"/>
        <v>0</v>
      </c>
      <c r="AB357" s="274"/>
      <c r="AC357" s="610"/>
    </row>
    <row r="358" spans="1:29" s="648" customFormat="1" ht="21" customHeight="1">
      <c r="A358" s="705"/>
      <c r="B358" s="250"/>
      <c r="C358" s="250"/>
      <c r="D358" s="836"/>
      <c r="E358" s="837"/>
      <c r="F358" s="837"/>
      <c r="G358" s="838"/>
      <c r="H358" s="839"/>
      <c r="I358" s="149"/>
      <c r="J358" s="468"/>
      <c r="K358" s="467"/>
      <c r="L358" s="467"/>
      <c r="M358" s="467"/>
      <c r="N358" s="351"/>
      <c r="O358" s="351"/>
      <c r="P358" s="197"/>
      <c r="Q358" s="351"/>
      <c r="R358" s="351"/>
      <c r="S358" s="467"/>
      <c r="T358" s="351"/>
      <c r="U358" s="351"/>
      <c r="V358" s="351"/>
      <c r="W358" s="351"/>
      <c r="X358" s="197"/>
      <c r="Y358" s="338"/>
      <c r="Z358" s="197"/>
      <c r="AA358" s="451">
        <f t="shared" si="9"/>
        <v>0</v>
      </c>
      <c r="AB358" s="274"/>
      <c r="AC358" s="610"/>
    </row>
    <row r="359" spans="1:29" s="648" customFormat="1" ht="21" customHeight="1">
      <c r="A359" s="705"/>
      <c r="B359" s="250"/>
      <c r="C359" s="250"/>
      <c r="D359" s="250" t="s">
        <v>373</v>
      </c>
      <c r="E359" s="230">
        <v>5016</v>
      </c>
      <c r="F359" s="835">
        <f>ROUND(X359/1000,0)</f>
        <v>5016</v>
      </c>
      <c r="G359" s="253">
        <f>F359-E359</f>
        <v>0</v>
      </c>
      <c r="H359" s="254">
        <f>IF(E359=0,0,G359/E359)</f>
        <v>0</v>
      </c>
      <c r="I359" s="150" t="s">
        <v>589</v>
      </c>
      <c r="J359" s="161"/>
      <c r="K359" s="153"/>
      <c r="L359" s="153"/>
      <c r="M359" s="153"/>
      <c r="N359" s="352"/>
      <c r="O359" s="352"/>
      <c r="P359" s="252"/>
      <c r="Q359" s="352"/>
      <c r="R359" s="352"/>
      <c r="S359" s="153"/>
      <c r="T359" s="352"/>
      <c r="U359" s="352"/>
      <c r="V359" s="920" t="s">
        <v>362</v>
      </c>
      <c r="W359" s="920"/>
      <c r="X359" s="204">
        <v>5016000</v>
      </c>
      <c r="Y359" s="342" t="s">
        <v>55</v>
      </c>
      <c r="Z359" s="204">
        <v>5016000</v>
      </c>
      <c r="AA359" s="817">
        <f t="shared" si="9"/>
        <v>0</v>
      </c>
      <c r="AB359" s="274"/>
      <c r="AC359" s="610"/>
    </row>
    <row r="360" spans="1:29" s="648" customFormat="1" ht="21" customHeight="1">
      <c r="A360" s="705"/>
      <c r="B360" s="250"/>
      <c r="C360" s="250"/>
      <c r="D360" s="250" t="s">
        <v>375</v>
      </c>
      <c r="E360" s="230"/>
      <c r="F360" s="230"/>
      <c r="G360" s="253"/>
      <c r="H360" s="254"/>
      <c r="I360" s="148" t="s">
        <v>374</v>
      </c>
      <c r="J360" s="273"/>
      <c r="K360" s="272"/>
      <c r="L360" s="272"/>
      <c r="M360" s="272"/>
      <c r="N360" s="274"/>
      <c r="O360" s="274"/>
      <c r="P360" s="275"/>
      <c r="Q360" s="274"/>
      <c r="R360" s="274"/>
      <c r="S360" s="272"/>
      <c r="T360" s="274"/>
      <c r="U360" s="274"/>
      <c r="V360" s="274"/>
      <c r="W360" s="274"/>
      <c r="X360" s="275">
        <v>4511000</v>
      </c>
      <c r="Y360" s="318" t="s">
        <v>55</v>
      </c>
      <c r="Z360" s="275">
        <v>4511000</v>
      </c>
      <c r="AA360" s="268">
        <f t="shared" si="9"/>
        <v>0</v>
      </c>
      <c r="AB360" s="274"/>
      <c r="AC360" s="610"/>
    </row>
    <row r="361" spans="1:29" s="648" customFormat="1" ht="21" customHeight="1">
      <c r="A361" s="705"/>
      <c r="B361" s="250"/>
      <c r="C361" s="250"/>
      <c r="D361" s="250"/>
      <c r="E361" s="230"/>
      <c r="F361" s="230"/>
      <c r="G361" s="253"/>
      <c r="H361" s="254"/>
      <c r="I361" s="148" t="s">
        <v>376</v>
      </c>
      <c r="J361" s="273"/>
      <c r="K361" s="272"/>
      <c r="L361" s="272"/>
      <c r="M361" s="272"/>
      <c r="N361" s="274"/>
      <c r="O361" s="274"/>
      <c r="P361" s="275"/>
      <c r="Q361" s="274"/>
      <c r="R361" s="274"/>
      <c r="S361" s="272"/>
      <c r="T361" s="274"/>
      <c r="U361" s="274"/>
      <c r="V361" s="274"/>
      <c r="W361" s="274"/>
      <c r="X361" s="275">
        <v>20000</v>
      </c>
      <c r="Y361" s="318" t="s">
        <v>253</v>
      </c>
      <c r="Z361" s="275">
        <v>20000</v>
      </c>
      <c r="AA361" s="268">
        <f t="shared" si="9"/>
        <v>0</v>
      </c>
      <c r="AB361" s="274"/>
      <c r="AC361" s="610"/>
    </row>
    <row r="362" spans="1:29" s="648" customFormat="1" ht="21" customHeight="1">
      <c r="A362" s="705"/>
      <c r="B362" s="250"/>
      <c r="C362" s="250"/>
      <c r="D362" s="250"/>
      <c r="E362" s="230"/>
      <c r="F362" s="230"/>
      <c r="G362" s="253"/>
      <c r="H362" s="254"/>
      <c r="I362" s="148" t="s">
        <v>926</v>
      </c>
      <c r="J362" s="273"/>
      <c r="K362" s="272"/>
      <c r="L362" s="272"/>
      <c r="M362" s="272"/>
      <c r="N362" s="274"/>
      <c r="O362" s="274"/>
      <c r="P362" s="275"/>
      <c r="Q362" s="274"/>
      <c r="R362" s="274"/>
      <c r="S362" s="272"/>
      <c r="T362" s="274"/>
      <c r="U362" s="274"/>
      <c r="V362" s="274"/>
      <c r="W362" s="274"/>
      <c r="X362" s="275">
        <v>16000</v>
      </c>
      <c r="Y362" s="318" t="s">
        <v>55</v>
      </c>
      <c r="Z362" s="275">
        <v>16000</v>
      </c>
      <c r="AA362" s="268">
        <f t="shared" si="9"/>
        <v>0</v>
      </c>
      <c r="AB362" s="274"/>
      <c r="AC362" s="610"/>
    </row>
    <row r="363" spans="1:29" s="648" customFormat="1" ht="21" customHeight="1">
      <c r="A363" s="705"/>
      <c r="B363" s="250"/>
      <c r="C363" s="250"/>
      <c r="D363" s="250"/>
      <c r="E363" s="230"/>
      <c r="F363" s="230"/>
      <c r="G363" s="253"/>
      <c r="H363" s="254"/>
      <c r="I363" s="148" t="s">
        <v>927</v>
      </c>
      <c r="J363" s="273"/>
      <c r="K363" s="272"/>
      <c r="L363" s="272"/>
      <c r="M363" s="272"/>
      <c r="N363" s="274"/>
      <c r="O363" s="274"/>
      <c r="P363" s="275"/>
      <c r="Q363" s="274"/>
      <c r="R363" s="274"/>
      <c r="S363" s="272"/>
      <c r="T363" s="274"/>
      <c r="U363" s="274"/>
      <c r="V363" s="274"/>
      <c r="W363" s="274"/>
      <c r="X363" s="275">
        <v>26000</v>
      </c>
      <c r="Y363" s="318" t="s">
        <v>55</v>
      </c>
      <c r="Z363" s="275">
        <v>26000</v>
      </c>
      <c r="AA363" s="268">
        <f t="shared" si="9"/>
        <v>0</v>
      </c>
      <c r="AB363" s="274"/>
      <c r="AC363" s="610"/>
    </row>
    <row r="364" spans="1:29" s="648" customFormat="1" ht="21" customHeight="1">
      <c r="A364" s="705"/>
      <c r="B364" s="250"/>
      <c r="C364" s="250"/>
      <c r="D364" s="250"/>
      <c r="E364" s="230"/>
      <c r="F364" s="230"/>
      <c r="G364" s="253"/>
      <c r="H364" s="254"/>
      <c r="I364" s="148" t="s">
        <v>932</v>
      </c>
      <c r="J364" s="273"/>
      <c r="K364" s="272"/>
      <c r="L364" s="272"/>
      <c r="M364" s="272"/>
      <c r="N364" s="274"/>
      <c r="O364" s="274"/>
      <c r="P364" s="275"/>
      <c r="Q364" s="274"/>
      <c r="R364" s="274"/>
      <c r="S364" s="272"/>
      <c r="T364" s="274"/>
      <c r="U364" s="274"/>
      <c r="V364" s="274"/>
      <c r="W364" s="274"/>
      <c r="X364" s="275">
        <v>14000</v>
      </c>
      <c r="Y364" s="318" t="s">
        <v>55</v>
      </c>
      <c r="Z364" s="275">
        <v>14000</v>
      </c>
      <c r="AA364" s="268">
        <f t="shared" si="9"/>
        <v>0</v>
      </c>
      <c r="AB364" s="274"/>
      <c r="AC364" s="610"/>
    </row>
    <row r="365" spans="1:29" s="648" customFormat="1" ht="21" customHeight="1">
      <c r="A365" s="705"/>
      <c r="B365" s="250"/>
      <c r="C365" s="250"/>
      <c r="D365" s="250"/>
      <c r="E365" s="230"/>
      <c r="F365" s="230"/>
      <c r="G365" s="253"/>
      <c r="H365" s="254"/>
      <c r="I365" s="148" t="s">
        <v>933</v>
      </c>
      <c r="J365" s="273"/>
      <c r="K365" s="272"/>
      <c r="L365" s="272"/>
      <c r="M365" s="272"/>
      <c r="N365" s="274"/>
      <c r="O365" s="274"/>
      <c r="P365" s="275"/>
      <c r="Q365" s="274"/>
      <c r="R365" s="274"/>
      <c r="S365" s="272"/>
      <c r="T365" s="274"/>
      <c r="U365" s="274"/>
      <c r="V365" s="274"/>
      <c r="W365" s="274"/>
      <c r="X365" s="275">
        <v>380000</v>
      </c>
      <c r="Y365" s="318" t="s">
        <v>55</v>
      </c>
      <c r="Z365" s="275">
        <v>380000</v>
      </c>
      <c r="AA365" s="268">
        <f t="shared" si="9"/>
        <v>0</v>
      </c>
      <c r="AB365" s="274"/>
      <c r="AC365" s="610"/>
    </row>
    <row r="366" spans="1:29" s="648" customFormat="1" ht="21" customHeight="1">
      <c r="A366" s="705"/>
      <c r="B366" s="250"/>
      <c r="C366" s="250"/>
      <c r="D366" s="250"/>
      <c r="E366" s="230"/>
      <c r="F366" s="230"/>
      <c r="G366" s="253"/>
      <c r="H366" s="254"/>
      <c r="I366" s="148" t="s">
        <v>934</v>
      </c>
      <c r="J366" s="273"/>
      <c r="K366" s="272"/>
      <c r="L366" s="272"/>
      <c r="M366" s="272"/>
      <c r="N366" s="274"/>
      <c r="O366" s="274"/>
      <c r="P366" s="275"/>
      <c r="Q366" s="274"/>
      <c r="R366" s="274"/>
      <c r="S366" s="272"/>
      <c r="T366" s="274"/>
      <c r="U366" s="274"/>
      <c r="V366" s="274"/>
      <c r="W366" s="274"/>
      <c r="X366" s="275">
        <v>37000</v>
      </c>
      <c r="Y366" s="318" t="s">
        <v>55</v>
      </c>
      <c r="Z366" s="275">
        <v>37000</v>
      </c>
      <c r="AA366" s="268">
        <f t="shared" si="9"/>
        <v>0</v>
      </c>
      <c r="AB366" s="274"/>
      <c r="AC366" s="610"/>
    </row>
    <row r="367" spans="1:29" s="648" customFormat="1" ht="21" customHeight="1">
      <c r="A367" s="705"/>
      <c r="B367" s="250"/>
      <c r="C367" s="250"/>
      <c r="D367" s="250"/>
      <c r="E367" s="230"/>
      <c r="F367" s="230"/>
      <c r="G367" s="253"/>
      <c r="H367" s="254"/>
      <c r="I367" s="148" t="s">
        <v>928</v>
      </c>
      <c r="J367" s="273"/>
      <c r="K367" s="272"/>
      <c r="L367" s="272"/>
      <c r="M367" s="272"/>
      <c r="N367" s="274"/>
      <c r="O367" s="274"/>
      <c r="P367" s="275"/>
      <c r="Q367" s="274"/>
      <c r="R367" s="274"/>
      <c r="S367" s="272"/>
      <c r="T367" s="274"/>
      <c r="U367" s="274"/>
      <c r="V367" s="274"/>
      <c r="W367" s="274"/>
      <c r="X367" s="275">
        <v>12000</v>
      </c>
      <c r="Y367" s="318" t="s">
        <v>55</v>
      </c>
      <c r="Z367" s="275">
        <v>12000</v>
      </c>
      <c r="AA367" s="268">
        <f t="shared" si="9"/>
        <v>0</v>
      </c>
      <c r="AB367" s="274"/>
      <c r="AC367" s="610"/>
    </row>
    <row r="368" spans="1:29" s="648" customFormat="1" ht="21" customHeight="1">
      <c r="A368" s="705"/>
      <c r="B368" s="250"/>
      <c r="C368" s="250"/>
      <c r="D368" s="250"/>
      <c r="E368" s="230"/>
      <c r="F368" s="230"/>
      <c r="G368" s="253"/>
      <c r="H368" s="254"/>
      <c r="I368" s="148"/>
      <c r="J368" s="273"/>
      <c r="K368" s="272"/>
      <c r="L368" s="272"/>
      <c r="M368" s="272"/>
      <c r="N368" s="274"/>
      <c r="O368" s="187"/>
      <c r="P368" s="268"/>
      <c r="Q368" s="187"/>
      <c r="R368" s="190"/>
      <c r="S368" s="291"/>
      <c r="T368" s="384"/>
      <c r="U368" s="274"/>
      <c r="V368" s="272"/>
      <c r="W368" s="274"/>
      <c r="X368" s="275"/>
      <c r="Y368" s="318"/>
      <c r="Z368" s="275"/>
      <c r="AA368" s="268">
        <f t="shared" si="9"/>
        <v>0</v>
      </c>
      <c r="AB368" s="367"/>
      <c r="AC368" s="610"/>
    </row>
    <row r="369" spans="1:40" ht="21" customHeight="1">
      <c r="A369" s="23"/>
      <c r="B369" s="24"/>
      <c r="C369" s="15" t="s">
        <v>377</v>
      </c>
      <c r="D369" s="206" t="s">
        <v>264</v>
      </c>
      <c r="E369" s="108">
        <f>E370+E377</f>
        <v>97940</v>
      </c>
      <c r="F369" s="108">
        <f>SUM(F370,F377)</f>
        <v>98320</v>
      </c>
      <c r="G369" s="109">
        <f>F369-E369</f>
        <v>380</v>
      </c>
      <c r="H369" s="110">
        <f>IF(E369=0,0,G369/E369)</f>
        <v>3.8799264856034309E-3</v>
      </c>
      <c r="I369" s="98" t="s">
        <v>378</v>
      </c>
      <c r="J369" s="99"/>
      <c r="K369" s="100"/>
      <c r="L369" s="100"/>
      <c r="M369" s="203"/>
      <c r="N369" s="379"/>
      <c r="O369" s="379"/>
      <c r="P369" s="412"/>
      <c r="Q369" s="348"/>
      <c r="R369" s="348"/>
      <c r="S369" s="101"/>
      <c r="T369" s="348"/>
      <c r="U369" s="348"/>
      <c r="V369" s="121" t="s">
        <v>252</v>
      </c>
      <c r="W369" s="393"/>
      <c r="X369" s="436">
        <v>98320000</v>
      </c>
      <c r="Y369" s="342" t="s">
        <v>253</v>
      </c>
      <c r="Z369" s="436">
        <v>97940000</v>
      </c>
      <c r="AA369" s="804">
        <f t="shared" si="9"/>
        <v>380000</v>
      </c>
      <c r="AB369" s="274"/>
    </row>
    <row r="370" spans="1:40" ht="21" customHeight="1">
      <c r="A370" s="23"/>
      <c r="B370" s="24"/>
      <c r="C370" s="24" t="s">
        <v>379</v>
      </c>
      <c r="D370" s="24" t="s">
        <v>380</v>
      </c>
      <c r="E370" s="26">
        <v>53872</v>
      </c>
      <c r="F370" s="26">
        <f>ROUND(X370/1000,0)</f>
        <v>54252</v>
      </c>
      <c r="G370" s="17">
        <f>F370-E370</f>
        <v>380</v>
      </c>
      <c r="H370" s="18">
        <f>IF(E370=0,0,G370/E370)</f>
        <v>7.0537570537570534E-3</v>
      </c>
      <c r="I370" s="148" t="s">
        <v>912</v>
      </c>
      <c r="J370" s="273"/>
      <c r="K370" s="272"/>
      <c r="L370" s="272"/>
      <c r="M370" s="272"/>
      <c r="N370" s="274"/>
      <c r="O370" s="274"/>
      <c r="P370" s="275"/>
      <c r="Q370" s="274"/>
      <c r="R370" s="274"/>
      <c r="S370" s="247"/>
      <c r="T370" s="274"/>
      <c r="U370" s="274"/>
      <c r="V370" s="272"/>
      <c r="W370" s="274"/>
      <c r="X370" s="436">
        <v>54252000</v>
      </c>
      <c r="Y370" s="318" t="s">
        <v>253</v>
      </c>
      <c r="Z370" s="436">
        <v>53872000</v>
      </c>
      <c r="AA370" s="804">
        <f t="shared" si="9"/>
        <v>380000</v>
      </c>
      <c r="AB370" s="274"/>
    </row>
    <row r="371" spans="1:40" ht="21" customHeight="1">
      <c r="A371" s="23"/>
      <c r="B371" s="24"/>
      <c r="C371" s="24" t="s">
        <v>356</v>
      </c>
      <c r="D371" s="24" t="s">
        <v>381</v>
      </c>
      <c r="E371" s="26"/>
      <c r="F371" s="26"/>
      <c r="G371" s="27"/>
      <c r="H371" s="13"/>
      <c r="I371" s="148" t="s">
        <v>913</v>
      </c>
      <c r="J371" s="273"/>
      <c r="K371" s="272"/>
      <c r="L371" s="272"/>
      <c r="M371" s="272"/>
      <c r="N371" s="274"/>
      <c r="O371" s="274"/>
      <c r="P371" s="275"/>
      <c r="Q371" s="274"/>
      <c r="R371" s="274"/>
      <c r="S371" s="247"/>
      <c r="T371" s="274"/>
      <c r="U371" s="274"/>
      <c r="V371" s="272"/>
      <c r="W371" s="274"/>
      <c r="X371" s="252">
        <v>3794000</v>
      </c>
      <c r="Y371" s="318" t="s">
        <v>253</v>
      </c>
      <c r="Z371" s="275">
        <v>3794000</v>
      </c>
      <c r="AA371" s="268">
        <f t="shared" si="9"/>
        <v>0</v>
      </c>
      <c r="AB371" s="274"/>
    </row>
    <row r="372" spans="1:40" ht="21" customHeight="1">
      <c r="A372" s="23"/>
      <c r="B372" s="24"/>
      <c r="C372" s="24"/>
      <c r="D372" s="24"/>
      <c r="E372" s="26"/>
      <c r="F372" s="26"/>
      <c r="G372" s="27"/>
      <c r="H372" s="13"/>
      <c r="I372" s="148" t="s">
        <v>914</v>
      </c>
      <c r="J372" s="273"/>
      <c r="K372" s="272"/>
      <c r="L372" s="272"/>
      <c r="M372" s="272"/>
      <c r="N372" s="274"/>
      <c r="O372" s="274"/>
      <c r="P372" s="275"/>
      <c r="Q372" s="274"/>
      <c r="R372" s="274"/>
      <c r="S372" s="247"/>
      <c r="T372" s="274"/>
      <c r="U372" s="274"/>
      <c r="V372" s="272"/>
      <c r="W372" s="274"/>
      <c r="X372" s="275">
        <v>4320000</v>
      </c>
      <c r="Y372" s="318" t="s">
        <v>253</v>
      </c>
      <c r="Z372" s="275">
        <v>4320000</v>
      </c>
      <c r="AA372" s="268">
        <f t="shared" si="9"/>
        <v>0</v>
      </c>
      <c r="AB372" s="274"/>
    </row>
    <row r="373" spans="1:40" ht="21" customHeight="1">
      <c r="A373" s="23"/>
      <c r="B373" s="24"/>
      <c r="C373" s="24"/>
      <c r="D373" s="24"/>
      <c r="E373" s="26"/>
      <c r="F373" s="26"/>
      <c r="G373" s="27"/>
      <c r="H373" s="13"/>
      <c r="I373" s="148" t="s">
        <v>915</v>
      </c>
      <c r="J373" s="273"/>
      <c r="K373" s="272"/>
      <c r="L373" s="272"/>
      <c r="M373" s="272"/>
      <c r="N373" s="274"/>
      <c r="O373" s="274"/>
      <c r="P373" s="275"/>
      <c r="Q373" s="274"/>
      <c r="R373" s="274"/>
      <c r="S373" s="247"/>
      <c r="T373" s="3"/>
      <c r="U373" s="274"/>
      <c r="V373" s="272"/>
      <c r="W373" s="274"/>
      <c r="X373" s="275">
        <v>68000</v>
      </c>
      <c r="Y373" s="318" t="s">
        <v>253</v>
      </c>
      <c r="Z373" s="275">
        <v>68000</v>
      </c>
      <c r="AA373" s="268">
        <f t="shared" si="9"/>
        <v>0</v>
      </c>
      <c r="AB373" s="274"/>
    </row>
    <row r="374" spans="1:40" ht="18" customHeight="1">
      <c r="A374" s="23"/>
      <c r="B374" s="24"/>
      <c r="C374" s="24"/>
      <c r="D374" s="24"/>
      <c r="E374" s="26"/>
      <c r="F374" s="26"/>
      <c r="G374" s="27"/>
      <c r="H374" s="13"/>
      <c r="I374" s="148" t="s">
        <v>916</v>
      </c>
      <c r="J374" s="273"/>
      <c r="K374" s="272"/>
      <c r="L374" s="272"/>
      <c r="M374" s="272"/>
      <c r="N374" s="274"/>
      <c r="O374" s="187"/>
      <c r="P374" s="268"/>
      <c r="Q374" s="187"/>
      <c r="R374" s="190"/>
      <c r="S374" s="291"/>
      <c r="T374" s="384"/>
      <c r="U374" s="274"/>
      <c r="V374" s="272"/>
      <c r="W374" s="274"/>
      <c r="X374" s="275">
        <v>31827000</v>
      </c>
      <c r="Y374" s="318" t="s">
        <v>55</v>
      </c>
      <c r="Z374" s="275">
        <v>31827000</v>
      </c>
      <c r="AA374" s="268">
        <f t="shared" si="9"/>
        <v>0</v>
      </c>
      <c r="AB374" s="476"/>
    </row>
    <row r="375" spans="1:40" ht="21" customHeight="1">
      <c r="A375" s="23"/>
      <c r="B375" s="24"/>
      <c r="C375" s="24"/>
      <c r="D375" s="24"/>
      <c r="E375" s="26"/>
      <c r="F375" s="26"/>
      <c r="G375" s="27"/>
      <c r="H375" s="40"/>
      <c r="I375" s="148" t="s">
        <v>917</v>
      </c>
      <c r="J375" s="273"/>
      <c r="K375" s="272"/>
      <c r="L375" s="272"/>
      <c r="M375" s="272"/>
      <c r="N375" s="274"/>
      <c r="O375" s="274"/>
      <c r="P375" s="275"/>
      <c r="Q375" s="274"/>
      <c r="R375" s="274"/>
      <c r="S375" s="247"/>
      <c r="T375" s="274"/>
      <c r="U375" s="274"/>
      <c r="V375" s="272"/>
      <c r="W375" s="274"/>
      <c r="X375" s="275">
        <v>14243000</v>
      </c>
      <c r="Y375" s="318" t="s">
        <v>253</v>
      </c>
      <c r="Z375" s="275">
        <v>13863000</v>
      </c>
      <c r="AA375" s="268">
        <f t="shared" si="9"/>
        <v>380000</v>
      </c>
      <c r="AB375" s="274"/>
    </row>
    <row r="376" spans="1:40" ht="21" customHeight="1">
      <c r="A376" s="23"/>
      <c r="B376" s="24"/>
      <c r="C376" s="24"/>
      <c r="D376" s="24"/>
      <c r="E376" s="26"/>
      <c r="F376" s="26"/>
      <c r="G376" s="27"/>
      <c r="H376" s="40"/>
      <c r="I376" s="148"/>
      <c r="J376" s="273"/>
      <c r="K376" s="272"/>
      <c r="L376" s="272"/>
      <c r="M376" s="272"/>
      <c r="N376" s="274"/>
      <c r="O376" s="274"/>
      <c r="P376" s="275"/>
      <c r="Q376" s="274"/>
      <c r="R376" s="274"/>
      <c r="S376" s="247"/>
      <c r="T376" s="274"/>
      <c r="U376" s="274"/>
      <c r="V376" s="272"/>
      <c r="W376" s="274"/>
      <c r="X376" s="275"/>
      <c r="Y376" s="318"/>
      <c r="Z376" s="275"/>
      <c r="AA376" s="268"/>
      <c r="AB376" s="274"/>
    </row>
    <row r="377" spans="1:40" ht="21" customHeight="1">
      <c r="A377" s="23"/>
      <c r="B377" s="24"/>
      <c r="C377" s="24"/>
      <c r="D377" s="15" t="s">
        <v>380</v>
      </c>
      <c r="E377" s="16">
        <v>44068</v>
      </c>
      <c r="F377" s="16">
        <f>ROUND(X377/1000,0)</f>
        <v>44068</v>
      </c>
      <c r="G377" s="17">
        <f>F377-E377</f>
        <v>0</v>
      </c>
      <c r="H377" s="18">
        <f>IF(E377=0,0,G377/E377)</f>
        <v>0</v>
      </c>
      <c r="I377" s="151" t="s">
        <v>382</v>
      </c>
      <c r="J377" s="161"/>
      <c r="K377" s="153"/>
      <c r="L377" s="153"/>
      <c r="M377" s="153"/>
      <c r="N377" s="352"/>
      <c r="O377" s="352"/>
      <c r="P377" s="252"/>
      <c r="Q377" s="352"/>
      <c r="R377" s="352"/>
      <c r="S377" s="764"/>
      <c r="T377" s="352"/>
      <c r="U377" s="352"/>
      <c r="V377" s="153"/>
      <c r="W377" s="352"/>
      <c r="X377" s="252">
        <v>44068000</v>
      </c>
      <c r="Y377" s="340" t="s">
        <v>253</v>
      </c>
      <c r="Z377" s="252">
        <v>44068000</v>
      </c>
      <c r="AA377" s="825">
        <f t="shared" si="9"/>
        <v>0</v>
      </c>
      <c r="AB377" s="274"/>
    </row>
    <row r="378" spans="1:40" ht="21" customHeight="1">
      <c r="A378" s="23"/>
      <c r="B378" s="24"/>
      <c r="C378" s="24"/>
      <c r="D378" s="24" t="s">
        <v>383</v>
      </c>
      <c r="E378" s="26"/>
      <c r="F378" s="26"/>
      <c r="G378" s="27"/>
      <c r="H378" s="40"/>
      <c r="I378" s="148"/>
      <c r="J378" s="273"/>
      <c r="K378" s="272"/>
      <c r="L378" s="272"/>
      <c r="M378" s="272"/>
      <c r="N378" s="274"/>
      <c r="O378" s="274"/>
      <c r="P378" s="275"/>
      <c r="Q378" s="274"/>
      <c r="R378" s="274"/>
      <c r="S378" s="247"/>
      <c r="T378" s="274"/>
      <c r="U378" s="274"/>
      <c r="V378" s="272"/>
      <c r="W378" s="274"/>
      <c r="X378" s="275"/>
      <c r="Y378" s="318"/>
      <c r="Z378" s="275"/>
      <c r="AA378" s="268"/>
      <c r="AB378" s="460"/>
      <c r="AF378" s="135"/>
      <c r="AG378" s="135"/>
      <c r="AH378" s="137"/>
      <c r="AI378" s="136"/>
    </row>
    <row r="379" spans="1:40" ht="21" customHeight="1">
      <c r="A379" s="31"/>
      <c r="B379" s="24"/>
      <c r="C379" s="24"/>
      <c r="D379" s="24"/>
      <c r="E379" s="26"/>
      <c r="F379" s="26"/>
      <c r="G379" s="27"/>
      <c r="H379" s="40"/>
      <c r="I379" s="37"/>
      <c r="J379" s="155"/>
      <c r="K379" s="154"/>
      <c r="L379" s="154"/>
      <c r="M379" s="272"/>
      <c r="N379" s="460"/>
      <c r="O379" s="460"/>
      <c r="P379" s="38"/>
      <c r="Q379" s="460"/>
      <c r="R379" s="460"/>
      <c r="S379" s="28"/>
      <c r="T379" s="460"/>
      <c r="U379" s="460"/>
      <c r="V379" s="154"/>
      <c r="W379" s="460"/>
      <c r="X379" s="38"/>
      <c r="Y379" s="324"/>
      <c r="Z379" s="38"/>
      <c r="AA379" s="424"/>
      <c r="AB379" s="602"/>
    </row>
    <row r="380" spans="1:40" ht="21" customHeight="1">
      <c r="A380" s="23" t="s">
        <v>384</v>
      </c>
      <c r="B380" s="51" t="s">
        <v>16</v>
      </c>
      <c r="C380" s="938" t="s">
        <v>289</v>
      </c>
      <c r="D380" s="939"/>
      <c r="E380" s="128">
        <f>SUM(E381,E386,E400)</f>
        <v>87790</v>
      </c>
      <c r="F380" s="128">
        <f>SUM(F381,F386,F400)</f>
        <v>90990</v>
      </c>
      <c r="G380" s="129">
        <f>F380-E380</f>
        <v>3200</v>
      </c>
      <c r="H380" s="130">
        <f>IF(E380=0,0,G380/E380)</f>
        <v>3.6450620799635493E-2</v>
      </c>
      <c r="I380" s="131" t="s">
        <v>385</v>
      </c>
      <c r="J380" s="132"/>
      <c r="K380" s="133"/>
      <c r="L380" s="133"/>
      <c r="M380" s="463"/>
      <c r="N380" s="347"/>
      <c r="O380" s="347"/>
      <c r="P380" s="138"/>
      <c r="Q380" s="347" t="s">
        <v>291</v>
      </c>
      <c r="R380" s="133"/>
      <c r="S380" s="134"/>
      <c r="T380" s="133"/>
      <c r="U380" s="133"/>
      <c r="V380" s="134"/>
      <c r="W380" s="133"/>
      <c r="X380" s="138">
        <v>90990000</v>
      </c>
      <c r="Y380" s="341" t="s">
        <v>253</v>
      </c>
      <c r="Z380" s="138">
        <v>87790000</v>
      </c>
      <c r="AA380" s="813">
        <f t="shared" si="9"/>
        <v>3200000</v>
      </c>
      <c r="AB380" s="363"/>
      <c r="AF380" s="7"/>
      <c r="AG380" s="7"/>
      <c r="AH380" s="7"/>
      <c r="AI380" s="7"/>
    </row>
    <row r="381" spans="1:40" ht="21" customHeight="1">
      <c r="A381" s="23"/>
      <c r="B381" s="54"/>
      <c r="C381" s="15" t="s">
        <v>386</v>
      </c>
      <c r="D381" s="206" t="s">
        <v>264</v>
      </c>
      <c r="E381" s="108">
        <f>E382</f>
        <v>1000</v>
      </c>
      <c r="F381" s="108">
        <f>F382</f>
        <v>4000</v>
      </c>
      <c r="G381" s="109">
        <f>F381-E381</f>
        <v>3000</v>
      </c>
      <c r="H381" s="110">
        <f>IF(E381=0,0,G381/E381)</f>
        <v>3</v>
      </c>
      <c r="I381" s="98" t="s">
        <v>387</v>
      </c>
      <c r="J381" s="99"/>
      <c r="K381" s="100"/>
      <c r="L381" s="100"/>
      <c r="M381" s="203"/>
      <c r="N381" s="379"/>
      <c r="O381" s="379"/>
      <c r="P381" s="412"/>
      <c r="Q381" s="348"/>
      <c r="R381" s="348"/>
      <c r="S381" s="101"/>
      <c r="T381" s="348"/>
      <c r="U381" s="348"/>
      <c r="V381" s="121" t="s">
        <v>252</v>
      </c>
      <c r="W381" s="393"/>
      <c r="X381" s="438">
        <v>4000000</v>
      </c>
      <c r="Y381" s="322" t="s">
        <v>253</v>
      </c>
      <c r="Z381" s="438">
        <v>1000000</v>
      </c>
      <c r="AA381" s="803">
        <f t="shared" si="9"/>
        <v>3000000</v>
      </c>
      <c r="AB381" s="460"/>
      <c r="AF381" s="7"/>
      <c r="AG381" s="7"/>
      <c r="AH381" s="7"/>
      <c r="AI381" s="7"/>
      <c r="AJ381" s="7"/>
      <c r="AK381" s="7"/>
      <c r="AL381" s="7"/>
      <c r="AM381" s="7"/>
      <c r="AN381" s="7"/>
    </row>
    <row r="382" spans="1:40" s="7" customFormat="1" ht="19.5" customHeight="1">
      <c r="A382" s="469"/>
      <c r="B382" s="55"/>
      <c r="C382" s="24" t="s">
        <v>388</v>
      </c>
      <c r="D382" s="15" t="s">
        <v>389</v>
      </c>
      <c r="E382" s="16">
        <v>1000</v>
      </c>
      <c r="F382" s="26">
        <f>ROUND(X382/1000,0)</f>
        <v>4000</v>
      </c>
      <c r="G382" s="17">
        <f>F382-E382</f>
        <v>3000</v>
      </c>
      <c r="H382" s="18">
        <f>IF(E382=0,0,G382/E382)</f>
        <v>3</v>
      </c>
      <c r="I382" s="77" t="s">
        <v>925</v>
      </c>
      <c r="J382" s="87"/>
      <c r="K382" s="52"/>
      <c r="L382" s="52"/>
      <c r="M382" s="153"/>
      <c r="N382" s="459"/>
      <c r="O382" s="459"/>
      <c r="P382" s="124"/>
      <c r="Q382" s="459"/>
      <c r="R382" s="459"/>
      <c r="S382" s="52"/>
      <c r="T382" s="459"/>
      <c r="U382" s="459"/>
      <c r="V382" s="921" t="s">
        <v>252</v>
      </c>
      <c r="W382" s="921"/>
      <c r="X382" s="436">
        <v>4000000</v>
      </c>
      <c r="Y382" s="323" t="s">
        <v>253</v>
      </c>
      <c r="Z382" s="436">
        <v>1000000</v>
      </c>
      <c r="AA382" s="804">
        <f t="shared" si="9"/>
        <v>3000000</v>
      </c>
      <c r="AB382" s="274"/>
      <c r="AC382" s="476"/>
      <c r="AD382" s="1"/>
      <c r="AE382" s="1"/>
    </row>
    <row r="383" spans="1:40" s="7" customFormat="1" ht="19.5" customHeight="1">
      <c r="A383" s="469"/>
      <c r="B383" s="55"/>
      <c r="C383" s="24"/>
      <c r="D383" s="24"/>
      <c r="E383" s="26"/>
      <c r="F383" s="26"/>
      <c r="G383" s="27"/>
      <c r="H383" s="13"/>
      <c r="I383" s="148" t="s">
        <v>963</v>
      </c>
      <c r="J383" s="273"/>
      <c r="K383" s="272"/>
      <c r="L383" s="272"/>
      <c r="M383" s="272"/>
      <c r="N383" s="274"/>
      <c r="O383" s="274"/>
      <c r="P383" s="275"/>
      <c r="Q383" s="274"/>
      <c r="R383" s="274"/>
      <c r="S383" s="272"/>
      <c r="T383" s="274"/>
      <c r="U383" s="274"/>
      <c r="V383" s="274"/>
      <c r="W383" s="274"/>
      <c r="X383" s="145">
        <v>1000000</v>
      </c>
      <c r="Y383" s="318" t="s">
        <v>253</v>
      </c>
      <c r="Z383" s="145">
        <v>1000000</v>
      </c>
      <c r="AA383" s="811">
        <f t="shared" si="9"/>
        <v>0</v>
      </c>
      <c r="AB383" s="274"/>
      <c r="AC383" s="476"/>
      <c r="AD383" s="1"/>
      <c r="AE383" s="1"/>
    </row>
    <row r="384" spans="1:40" s="7" customFormat="1" ht="19.5" customHeight="1">
      <c r="A384" s="469"/>
      <c r="B384" s="55"/>
      <c r="C384" s="24"/>
      <c r="D384" s="24"/>
      <c r="E384" s="26"/>
      <c r="F384" s="26"/>
      <c r="G384" s="27"/>
      <c r="H384" s="13"/>
      <c r="I384" s="148" t="s">
        <v>964</v>
      </c>
      <c r="J384" s="273"/>
      <c r="K384" s="272"/>
      <c r="L384" s="272"/>
      <c r="M384" s="272"/>
      <c r="N384" s="274"/>
      <c r="O384" s="274"/>
      <c r="P384" s="275"/>
      <c r="Q384" s="274"/>
      <c r="R384" s="274"/>
      <c r="S384" s="272"/>
      <c r="T384" s="274"/>
      <c r="U384" s="274"/>
      <c r="V384" s="274"/>
      <c r="W384" s="274"/>
      <c r="X384" s="145">
        <v>3000000</v>
      </c>
      <c r="Y384" s="318" t="s">
        <v>55</v>
      </c>
      <c r="Z384" s="145">
        <v>0</v>
      </c>
      <c r="AA384" s="811">
        <f t="shared" ref="AA384" si="10">X384-Z384</f>
        <v>3000000</v>
      </c>
      <c r="AB384" s="274"/>
      <c r="AC384" s="476"/>
      <c r="AD384" s="1"/>
      <c r="AE384" s="1"/>
    </row>
    <row r="385" spans="1:31" s="7" customFormat="1" ht="19.5" customHeight="1">
      <c r="A385" s="469"/>
      <c r="B385" s="53"/>
      <c r="C385" s="24"/>
      <c r="D385" s="24"/>
      <c r="E385" s="26"/>
      <c r="F385" s="26"/>
      <c r="G385" s="27"/>
      <c r="H385" s="13"/>
      <c r="I385" s="148"/>
      <c r="J385" s="273"/>
      <c r="K385" s="272"/>
      <c r="L385" s="272"/>
      <c r="M385" s="272"/>
      <c r="N385" s="274"/>
      <c r="O385" s="187"/>
      <c r="P385" s="268"/>
      <c r="Q385" s="187"/>
      <c r="R385" s="190"/>
      <c r="S385" s="291"/>
      <c r="T385" s="384"/>
      <c r="U385" s="274"/>
      <c r="V385" s="272"/>
      <c r="W385" s="274"/>
      <c r="X385" s="275"/>
      <c r="Y385" s="318"/>
      <c r="Z385" s="275"/>
      <c r="AA385" s="268">
        <f t="shared" si="9"/>
        <v>0</v>
      </c>
      <c r="AB385" s="363"/>
      <c r="AC385" s="476"/>
      <c r="AD385" s="1"/>
      <c r="AE385" s="1"/>
    </row>
    <row r="386" spans="1:31" s="7" customFormat="1" ht="19.5" customHeight="1">
      <c r="A386" s="469"/>
      <c r="B386" s="53"/>
      <c r="C386" s="15" t="s">
        <v>390</v>
      </c>
      <c r="D386" s="206" t="s">
        <v>264</v>
      </c>
      <c r="E386" s="108">
        <f>E387</f>
        <v>450</v>
      </c>
      <c r="F386" s="108">
        <f>F387</f>
        <v>450</v>
      </c>
      <c r="G386" s="109">
        <f>F386-E386</f>
        <v>0</v>
      </c>
      <c r="H386" s="110">
        <f>IF(E386=0,0,G386/E386)</f>
        <v>0</v>
      </c>
      <c r="I386" s="98" t="s">
        <v>391</v>
      </c>
      <c r="J386" s="99"/>
      <c r="K386" s="100"/>
      <c r="L386" s="100"/>
      <c r="M386" s="203"/>
      <c r="N386" s="379"/>
      <c r="O386" s="379"/>
      <c r="P386" s="412"/>
      <c r="Q386" s="348"/>
      <c r="R386" s="348"/>
      <c r="S386" s="101"/>
      <c r="T386" s="348"/>
      <c r="U386" s="348"/>
      <c r="V386" s="121" t="s">
        <v>252</v>
      </c>
      <c r="W386" s="393"/>
      <c r="X386" s="437">
        <v>450000</v>
      </c>
      <c r="Y386" s="322" t="s">
        <v>253</v>
      </c>
      <c r="Z386" s="437">
        <v>450000</v>
      </c>
      <c r="AA386" s="816">
        <f t="shared" si="9"/>
        <v>0</v>
      </c>
      <c r="AB386" s="460"/>
      <c r="AC386" s="476"/>
      <c r="AD386" s="1"/>
      <c r="AE386" s="1"/>
    </row>
    <row r="387" spans="1:31" s="7" customFormat="1" ht="19.5" customHeight="1">
      <c r="A387" s="469"/>
      <c r="B387" s="53"/>
      <c r="C387" s="24" t="s">
        <v>392</v>
      </c>
      <c r="D387" s="24" t="s">
        <v>393</v>
      </c>
      <c r="E387" s="26">
        <v>450</v>
      </c>
      <c r="F387" s="26">
        <f>ROUND(X387/1000,0)</f>
        <v>450</v>
      </c>
      <c r="G387" s="17">
        <f>F387-E387</f>
        <v>0</v>
      </c>
      <c r="H387" s="18">
        <f>IF(E387=0,0,G387/E387)</f>
        <v>0</v>
      </c>
      <c r="I387" s="77" t="s">
        <v>394</v>
      </c>
      <c r="J387" s="87"/>
      <c r="K387" s="52"/>
      <c r="L387" s="52"/>
      <c r="M387" s="153"/>
      <c r="N387" s="459"/>
      <c r="O387" s="459"/>
      <c r="P387" s="124"/>
      <c r="Q387" s="459"/>
      <c r="R387" s="459"/>
      <c r="S387" s="52"/>
      <c r="T387" s="459"/>
      <c r="U387" s="459"/>
      <c r="V387" s="921"/>
      <c r="W387" s="921"/>
      <c r="X387" s="436">
        <v>450000</v>
      </c>
      <c r="Y387" s="323" t="s">
        <v>253</v>
      </c>
      <c r="Z387" s="436">
        <v>450000</v>
      </c>
      <c r="AA387" s="804">
        <f t="shared" si="9"/>
        <v>0</v>
      </c>
      <c r="AB387" s="460"/>
      <c r="AC387" s="476"/>
      <c r="AD387" s="1"/>
      <c r="AE387" s="1"/>
    </row>
    <row r="388" spans="1:31" s="7" customFormat="1" ht="19.5" customHeight="1">
      <c r="A388" s="469"/>
      <c r="B388" s="53"/>
      <c r="C388" s="24" t="s">
        <v>292</v>
      </c>
      <c r="D388" s="24" t="s">
        <v>395</v>
      </c>
      <c r="E388" s="26"/>
      <c r="F388" s="26"/>
      <c r="G388" s="27"/>
      <c r="H388" s="40"/>
      <c r="I388" s="37" t="s">
        <v>396</v>
      </c>
      <c r="J388" s="155"/>
      <c r="K388" s="154"/>
      <c r="L388" s="154"/>
      <c r="M388" s="272"/>
      <c r="N388" s="460"/>
      <c r="O388" s="460"/>
      <c r="P388" s="38"/>
      <c r="Q388" s="460"/>
      <c r="R388" s="460"/>
      <c r="S388" s="28"/>
      <c r="T388" s="460"/>
      <c r="U388" s="460"/>
      <c r="V388" s="154"/>
      <c r="W388" s="460"/>
      <c r="X388" s="38">
        <v>250000</v>
      </c>
      <c r="Y388" s="324" t="s">
        <v>253</v>
      </c>
      <c r="Z388" s="38">
        <v>250000</v>
      </c>
      <c r="AA388" s="424">
        <f t="shared" si="9"/>
        <v>0</v>
      </c>
      <c r="AB388" s="460"/>
      <c r="AC388" s="476"/>
      <c r="AD388" s="1"/>
      <c r="AE388" s="1"/>
    </row>
    <row r="389" spans="1:31" s="7" customFormat="1" ht="19.5" customHeight="1">
      <c r="A389" s="469"/>
      <c r="B389" s="53"/>
      <c r="C389" s="24"/>
      <c r="D389" s="24"/>
      <c r="E389" s="26"/>
      <c r="F389" s="26"/>
      <c r="G389" s="27"/>
      <c r="H389" s="40"/>
      <c r="I389" s="37" t="s">
        <v>397</v>
      </c>
      <c r="J389" s="155"/>
      <c r="K389" s="154"/>
      <c r="L389" s="154"/>
      <c r="M389" s="272"/>
      <c r="N389" s="460"/>
      <c r="O389" s="460"/>
      <c r="P389" s="38"/>
      <c r="Q389" s="460"/>
      <c r="R389" s="460"/>
      <c r="S389" s="28"/>
      <c r="T389" s="460"/>
      <c r="U389" s="460"/>
      <c r="V389" s="154"/>
      <c r="W389" s="460"/>
      <c r="X389" s="38">
        <v>5000</v>
      </c>
      <c r="Y389" s="324" t="s">
        <v>253</v>
      </c>
      <c r="Z389" s="38">
        <v>5000</v>
      </c>
      <c r="AA389" s="424">
        <f t="shared" si="9"/>
        <v>0</v>
      </c>
      <c r="AB389" s="460"/>
      <c r="AC389" s="476"/>
      <c r="AD389" s="1"/>
      <c r="AE389" s="1"/>
    </row>
    <row r="390" spans="1:31" s="7" customFormat="1" ht="19.5" customHeight="1">
      <c r="A390" s="469"/>
      <c r="B390" s="53"/>
      <c r="C390" s="24"/>
      <c r="D390" s="24"/>
      <c r="E390" s="26"/>
      <c r="F390" s="26"/>
      <c r="G390" s="27"/>
      <c r="H390" s="40"/>
      <c r="I390" s="37" t="s">
        <v>398</v>
      </c>
      <c r="J390" s="155"/>
      <c r="K390" s="154"/>
      <c r="L390" s="154"/>
      <c r="M390" s="272"/>
      <c r="N390" s="460"/>
      <c r="O390" s="460"/>
      <c r="P390" s="38"/>
      <c r="Q390" s="460"/>
      <c r="R390" s="460"/>
      <c r="S390" s="28"/>
      <c r="T390" s="460"/>
      <c r="U390" s="460"/>
      <c r="V390" s="154"/>
      <c r="W390" s="460"/>
      <c r="X390" s="38">
        <v>5000</v>
      </c>
      <c r="Y390" s="324" t="s">
        <v>253</v>
      </c>
      <c r="Z390" s="38">
        <v>5000</v>
      </c>
      <c r="AA390" s="424">
        <f t="shared" si="9"/>
        <v>0</v>
      </c>
      <c r="AB390" s="460"/>
      <c r="AC390" s="476"/>
      <c r="AD390" s="1"/>
      <c r="AE390" s="1"/>
    </row>
    <row r="391" spans="1:31" s="7" customFormat="1" ht="19.5" customHeight="1">
      <c r="A391" s="469"/>
      <c r="B391" s="53"/>
      <c r="C391" s="24"/>
      <c r="D391" s="24"/>
      <c r="E391" s="26"/>
      <c r="F391" s="26"/>
      <c r="G391" s="27"/>
      <c r="H391" s="40"/>
      <c r="I391" s="37" t="s">
        <v>466</v>
      </c>
      <c r="J391" s="155"/>
      <c r="K391" s="154"/>
      <c r="L391" s="154"/>
      <c r="M391" s="272"/>
      <c r="N391" s="460"/>
      <c r="O391" s="460"/>
      <c r="P391" s="38"/>
      <c r="Q391" s="460"/>
      <c r="R391" s="460"/>
      <c r="S391" s="28"/>
      <c r="T391" s="460"/>
      <c r="U391" s="460"/>
      <c r="V391" s="154"/>
      <c r="W391" s="460"/>
      <c r="X391" s="38">
        <v>25000</v>
      </c>
      <c r="Y391" s="324" t="s">
        <v>253</v>
      </c>
      <c r="Z391" s="38">
        <v>25000</v>
      </c>
      <c r="AA391" s="424">
        <f t="shared" si="9"/>
        <v>0</v>
      </c>
      <c r="AB391" s="460"/>
      <c r="AC391" s="476"/>
      <c r="AD391" s="1"/>
      <c r="AE391" s="1"/>
    </row>
    <row r="392" spans="1:31" s="7" customFormat="1" ht="19.5" customHeight="1">
      <c r="A392" s="469"/>
      <c r="B392" s="53"/>
      <c r="C392" s="24"/>
      <c r="D392" s="24"/>
      <c r="E392" s="26"/>
      <c r="F392" s="26"/>
      <c r="G392" s="27"/>
      <c r="H392" s="40"/>
      <c r="I392" s="37" t="s">
        <v>399</v>
      </c>
      <c r="J392" s="155"/>
      <c r="K392" s="154"/>
      <c r="L392" s="154"/>
      <c r="M392" s="272"/>
      <c r="N392" s="460"/>
      <c r="O392" s="460"/>
      <c r="P392" s="38"/>
      <c r="Q392" s="460"/>
      <c r="R392" s="460"/>
      <c r="S392" s="28"/>
      <c r="T392" s="460"/>
      <c r="U392" s="460"/>
      <c r="V392" s="154"/>
      <c r="W392" s="460"/>
      <c r="X392" s="38">
        <v>5000</v>
      </c>
      <c r="Y392" s="324" t="s">
        <v>253</v>
      </c>
      <c r="Z392" s="38">
        <v>5000</v>
      </c>
      <c r="AA392" s="424">
        <f t="shared" si="9"/>
        <v>0</v>
      </c>
      <c r="AB392" s="460"/>
      <c r="AC392" s="476"/>
      <c r="AD392" s="1"/>
      <c r="AE392" s="1"/>
    </row>
    <row r="393" spans="1:31" s="7" customFormat="1" ht="19.5" customHeight="1">
      <c r="A393" s="469"/>
      <c r="B393" s="53"/>
      <c r="C393" s="24"/>
      <c r="D393" s="24"/>
      <c r="E393" s="26"/>
      <c r="F393" s="26"/>
      <c r="G393" s="27"/>
      <c r="H393" s="40"/>
      <c r="I393" s="37" t="s">
        <v>400</v>
      </c>
      <c r="J393" s="155"/>
      <c r="K393" s="154"/>
      <c r="L393" s="154"/>
      <c r="M393" s="272"/>
      <c r="N393" s="460"/>
      <c r="O393" s="460"/>
      <c r="P393" s="38"/>
      <c r="Q393" s="460"/>
      <c r="R393" s="460"/>
      <c r="S393" s="28"/>
      <c r="T393" s="460"/>
      <c r="U393" s="460"/>
      <c r="V393" s="154"/>
      <c r="W393" s="460"/>
      <c r="X393" s="38">
        <v>30000</v>
      </c>
      <c r="Y393" s="324" t="s">
        <v>253</v>
      </c>
      <c r="Z393" s="38">
        <v>30000</v>
      </c>
      <c r="AA393" s="424">
        <f t="shared" ref="AA393:AA410" si="11">X393-Z393</f>
        <v>0</v>
      </c>
      <c r="AB393" s="460"/>
      <c r="AC393" s="476"/>
      <c r="AD393" s="1"/>
      <c r="AE393" s="1"/>
    </row>
    <row r="394" spans="1:31" s="7" customFormat="1" ht="19.5" customHeight="1">
      <c r="A394" s="469"/>
      <c r="B394" s="53"/>
      <c r="C394" s="24"/>
      <c r="D394" s="24"/>
      <c r="E394" s="26"/>
      <c r="F394" s="26"/>
      <c r="G394" s="27"/>
      <c r="H394" s="40"/>
      <c r="I394" s="37" t="s">
        <v>401</v>
      </c>
      <c r="J394" s="155"/>
      <c r="K394" s="154"/>
      <c r="L394" s="154"/>
      <c r="M394" s="272"/>
      <c r="N394" s="460"/>
      <c r="O394" s="460"/>
      <c r="P394" s="38"/>
      <c r="Q394" s="460"/>
      <c r="R394" s="460"/>
      <c r="S394" s="28"/>
      <c r="T394" s="460"/>
      <c r="U394" s="460"/>
      <c r="V394" s="154"/>
      <c r="W394" s="460"/>
      <c r="X394" s="38">
        <v>30000</v>
      </c>
      <c r="Y394" s="324" t="s">
        <v>253</v>
      </c>
      <c r="Z394" s="38">
        <v>30000</v>
      </c>
      <c r="AA394" s="424">
        <f t="shared" si="11"/>
        <v>0</v>
      </c>
      <c r="AB394" s="460"/>
      <c r="AC394" s="476"/>
      <c r="AD394" s="1"/>
      <c r="AE394" s="1"/>
    </row>
    <row r="395" spans="1:31" s="7" customFormat="1" ht="19.5" customHeight="1">
      <c r="A395" s="469"/>
      <c r="B395" s="53"/>
      <c r="C395" s="24"/>
      <c r="D395" s="24"/>
      <c r="E395" s="26"/>
      <c r="F395" s="26"/>
      <c r="G395" s="27"/>
      <c r="H395" s="40"/>
      <c r="I395" s="148" t="s">
        <v>929</v>
      </c>
      <c r="J395" s="155"/>
      <c r="K395" s="154"/>
      <c r="L395" s="154"/>
      <c r="M395" s="272"/>
      <c r="N395" s="460"/>
      <c r="O395" s="460"/>
      <c r="P395" s="38"/>
      <c r="Q395" s="460"/>
      <c r="R395" s="460"/>
      <c r="S395" s="28"/>
      <c r="T395" s="460"/>
      <c r="U395" s="460"/>
      <c r="V395" s="154"/>
      <c r="W395" s="460"/>
      <c r="X395" s="38">
        <v>30000</v>
      </c>
      <c r="Y395" s="324" t="s">
        <v>55</v>
      </c>
      <c r="Z395" s="38">
        <v>30000</v>
      </c>
      <c r="AA395" s="424">
        <f t="shared" ref="AA395:AA397" si="12">X395-Z395</f>
        <v>0</v>
      </c>
      <c r="AB395" s="460"/>
      <c r="AC395" s="476"/>
      <c r="AD395" s="1"/>
      <c r="AE395" s="1"/>
    </row>
    <row r="396" spans="1:31" s="7" customFormat="1" ht="19.5" customHeight="1">
      <c r="A396" s="469"/>
      <c r="B396" s="53"/>
      <c r="C396" s="24"/>
      <c r="D396" s="24"/>
      <c r="E396" s="26"/>
      <c r="F396" s="26"/>
      <c r="G396" s="27"/>
      <c r="H396" s="40"/>
      <c r="I396" s="148" t="s">
        <v>930</v>
      </c>
      <c r="J396" s="155"/>
      <c r="K396" s="154"/>
      <c r="L396" s="154"/>
      <c r="M396" s="272"/>
      <c r="N396" s="460"/>
      <c r="O396" s="460"/>
      <c r="P396" s="38"/>
      <c r="Q396" s="460"/>
      <c r="R396" s="460"/>
      <c r="S396" s="28"/>
      <c r="T396" s="460"/>
      <c r="U396" s="460"/>
      <c r="V396" s="154"/>
      <c r="W396" s="460"/>
      <c r="X396" s="38">
        <v>30000</v>
      </c>
      <c r="Y396" s="324" t="s">
        <v>55</v>
      </c>
      <c r="Z396" s="38">
        <v>30000</v>
      </c>
      <c r="AA396" s="424">
        <f t="shared" si="12"/>
        <v>0</v>
      </c>
      <c r="AB396" s="460"/>
      <c r="AC396" s="476"/>
      <c r="AD396" s="1"/>
      <c r="AE396" s="1"/>
    </row>
    <row r="397" spans="1:31" s="712" customFormat="1" ht="19.5" customHeight="1">
      <c r="A397" s="709"/>
      <c r="B397" s="288"/>
      <c r="C397" s="699"/>
      <c r="D397" s="699"/>
      <c r="E397" s="710"/>
      <c r="F397" s="710"/>
      <c r="G397" s="711"/>
      <c r="H397" s="701"/>
      <c r="I397" s="148" t="s">
        <v>931</v>
      </c>
      <c r="J397" s="200"/>
      <c r="K397" s="186"/>
      <c r="L397" s="186"/>
      <c r="M397" s="186"/>
      <c r="N397" s="235"/>
      <c r="O397" s="235"/>
      <c r="P397" s="236"/>
      <c r="Q397" s="235"/>
      <c r="R397" s="235"/>
      <c r="S397" s="266"/>
      <c r="T397" s="235"/>
      <c r="U397" s="235"/>
      <c r="V397" s="186"/>
      <c r="W397" s="235"/>
      <c r="X397" s="38">
        <v>30000</v>
      </c>
      <c r="Y397" s="324" t="s">
        <v>55</v>
      </c>
      <c r="Z397" s="38">
        <v>30000</v>
      </c>
      <c r="AA397" s="424">
        <f t="shared" si="12"/>
        <v>0</v>
      </c>
      <c r="AB397" s="235"/>
      <c r="AC397" s="476"/>
      <c r="AD397" s="1"/>
      <c r="AE397" s="1"/>
    </row>
    <row r="398" spans="1:31" s="7" customFormat="1" ht="19.5" customHeight="1">
      <c r="A398" s="469"/>
      <c r="B398" s="53"/>
      <c r="C398" s="24"/>
      <c r="D398" s="24"/>
      <c r="E398" s="26"/>
      <c r="F398" s="26"/>
      <c r="G398" s="27"/>
      <c r="H398" s="40"/>
      <c r="I398" s="37" t="s">
        <v>402</v>
      </c>
      <c r="J398" s="155"/>
      <c r="K398" s="154"/>
      <c r="L398" s="154"/>
      <c r="M398" s="272"/>
      <c r="N398" s="460"/>
      <c r="O398" s="460"/>
      <c r="P398" s="38"/>
      <c r="Q398" s="460"/>
      <c r="R398" s="460"/>
      <c r="S398" s="28"/>
      <c r="T398" s="460"/>
      <c r="U398" s="460"/>
      <c r="V398" s="154"/>
      <c r="W398" s="460"/>
      <c r="X398" s="38">
        <v>10000</v>
      </c>
      <c r="Y398" s="324" t="s">
        <v>253</v>
      </c>
      <c r="Z398" s="38">
        <v>10000</v>
      </c>
      <c r="AA398" s="424">
        <f>X398-Z398</f>
        <v>0</v>
      </c>
      <c r="AB398" s="363"/>
      <c r="AC398" s="476"/>
      <c r="AD398" s="1"/>
      <c r="AE398" s="1"/>
    </row>
    <row r="399" spans="1:31" s="7" customFormat="1" ht="19.5" customHeight="1">
      <c r="A399" s="469"/>
      <c r="B399" s="53"/>
      <c r="C399" s="24"/>
      <c r="D399" s="24"/>
      <c r="E399" s="26"/>
      <c r="F399" s="26"/>
      <c r="G399" s="27"/>
      <c r="H399" s="40"/>
      <c r="I399" s="37"/>
      <c r="J399" s="155"/>
      <c r="K399" s="154"/>
      <c r="L399" s="154"/>
      <c r="M399" s="272"/>
      <c r="N399" s="460"/>
      <c r="O399" s="460"/>
      <c r="P399" s="38"/>
      <c r="Q399" s="460"/>
      <c r="R399" s="460"/>
      <c r="S399" s="28"/>
      <c r="T399" s="460"/>
      <c r="U399" s="460"/>
      <c r="V399" s="154"/>
      <c r="W399" s="460"/>
      <c r="X399" s="38"/>
      <c r="Y399" s="324"/>
      <c r="Z399" s="38"/>
      <c r="AA399" s="424"/>
      <c r="AB399" s="460"/>
      <c r="AC399" s="476"/>
      <c r="AD399" s="1"/>
      <c r="AE399" s="1"/>
    </row>
    <row r="400" spans="1:31" s="7" customFormat="1" ht="19.5" customHeight="1">
      <c r="A400" s="469"/>
      <c r="B400" s="53"/>
      <c r="C400" s="15" t="s">
        <v>286</v>
      </c>
      <c r="D400" s="206" t="s">
        <v>264</v>
      </c>
      <c r="E400" s="108">
        <f>SUM(E401,E407)</f>
        <v>86340</v>
      </c>
      <c r="F400" s="108">
        <f>SUM(F401,F407)</f>
        <v>86540</v>
      </c>
      <c r="G400" s="109">
        <f>F400-E400</f>
        <v>200</v>
      </c>
      <c r="H400" s="110">
        <f>IF(E400=0,0,G400/E400)</f>
        <v>2.3164234422052353E-3</v>
      </c>
      <c r="I400" s="98" t="s">
        <v>403</v>
      </c>
      <c r="J400" s="99"/>
      <c r="K400" s="100"/>
      <c r="L400" s="100"/>
      <c r="M400" s="203"/>
      <c r="N400" s="379"/>
      <c r="O400" s="379"/>
      <c r="P400" s="412"/>
      <c r="Q400" s="348"/>
      <c r="R400" s="348"/>
      <c r="S400" s="101"/>
      <c r="T400" s="348"/>
      <c r="U400" s="348"/>
      <c r="V400" s="121" t="s">
        <v>252</v>
      </c>
      <c r="W400" s="393"/>
      <c r="X400" s="437">
        <v>86540000</v>
      </c>
      <c r="Y400" s="322" t="s">
        <v>253</v>
      </c>
      <c r="Z400" s="437">
        <v>86340000</v>
      </c>
      <c r="AA400" s="816">
        <f t="shared" si="11"/>
        <v>200000</v>
      </c>
      <c r="AB400" s="460"/>
      <c r="AC400" s="476"/>
      <c r="AD400" s="1"/>
      <c r="AE400" s="1"/>
    </row>
    <row r="401" spans="1:40" s="7" customFormat="1" ht="19.5" customHeight="1">
      <c r="A401" s="469"/>
      <c r="B401" s="53"/>
      <c r="C401" s="24" t="s">
        <v>384</v>
      </c>
      <c r="D401" s="24" t="s">
        <v>404</v>
      </c>
      <c r="E401" s="26">
        <v>72240</v>
      </c>
      <c r="F401" s="26">
        <f>ROUND(X401/1000,0)</f>
        <v>72240</v>
      </c>
      <c r="G401" s="17">
        <f>F401-E401</f>
        <v>0</v>
      </c>
      <c r="H401" s="18">
        <f>IF(E401=0,0,G401/E401)</f>
        <v>0</v>
      </c>
      <c r="I401" s="77" t="s">
        <v>924</v>
      </c>
      <c r="J401" s="87"/>
      <c r="K401" s="52"/>
      <c r="L401" s="52"/>
      <c r="M401" s="153"/>
      <c r="N401" s="459"/>
      <c r="O401" s="459"/>
      <c r="P401" s="124"/>
      <c r="Q401" s="459"/>
      <c r="R401" s="459"/>
      <c r="S401" s="52"/>
      <c r="T401" s="459"/>
      <c r="U401" s="459"/>
      <c r="V401" s="921"/>
      <c r="W401" s="921"/>
      <c r="X401" s="436">
        <v>72240000</v>
      </c>
      <c r="Y401" s="323" t="s">
        <v>253</v>
      </c>
      <c r="Z401" s="436">
        <v>72240000</v>
      </c>
      <c r="AA401" s="804">
        <f t="shared" si="11"/>
        <v>0</v>
      </c>
      <c r="AB401" s="274"/>
      <c r="AC401" s="476"/>
      <c r="AD401" s="1"/>
      <c r="AE401" s="1"/>
    </row>
    <row r="402" spans="1:40" s="7" customFormat="1" ht="19.5" customHeight="1">
      <c r="A402" s="469"/>
      <c r="B402" s="53"/>
      <c r="C402" s="24"/>
      <c r="D402" s="24"/>
      <c r="E402" s="26"/>
      <c r="F402" s="26"/>
      <c r="G402" s="27"/>
      <c r="H402" s="13"/>
      <c r="I402" s="148" t="s">
        <v>765</v>
      </c>
      <c r="J402" s="272"/>
      <c r="K402" s="272"/>
      <c r="L402" s="272"/>
      <c r="M402" s="272">
        <v>70000</v>
      </c>
      <c r="N402" s="274" t="s">
        <v>253</v>
      </c>
      <c r="O402" s="243" t="s">
        <v>256</v>
      </c>
      <c r="P402" s="275">
        <v>45</v>
      </c>
      <c r="Q402" s="243" t="s">
        <v>261</v>
      </c>
      <c r="R402" s="243" t="s">
        <v>256</v>
      </c>
      <c r="S402" s="272">
        <v>12</v>
      </c>
      <c r="T402" s="274" t="s">
        <v>255</v>
      </c>
      <c r="U402" s="274" t="s">
        <v>257</v>
      </c>
      <c r="V402" s="274"/>
      <c r="W402" s="243"/>
      <c r="X402" s="272">
        <v>37800000</v>
      </c>
      <c r="Y402" s="318" t="s">
        <v>253</v>
      </c>
      <c r="Z402" s="272">
        <v>37800000</v>
      </c>
      <c r="AA402" s="232">
        <f>X402-Z402</f>
        <v>0</v>
      </c>
      <c r="AB402" s="274"/>
      <c r="AC402" s="476"/>
      <c r="AD402" s="1"/>
      <c r="AE402" s="1"/>
    </row>
    <row r="403" spans="1:40" s="7" customFormat="1" ht="19.5" customHeight="1">
      <c r="A403" s="469"/>
      <c r="B403" s="53"/>
      <c r="C403" s="24"/>
      <c r="D403" s="24"/>
      <c r="E403" s="26"/>
      <c r="F403" s="26"/>
      <c r="G403" s="27"/>
      <c r="H403" s="13"/>
      <c r="I403" s="148" t="s">
        <v>918</v>
      </c>
      <c r="J403" s="272"/>
      <c r="K403" s="272"/>
      <c r="L403" s="272"/>
      <c r="M403" s="272">
        <v>70000</v>
      </c>
      <c r="N403" s="274" t="s">
        <v>253</v>
      </c>
      <c r="O403" s="243" t="s">
        <v>256</v>
      </c>
      <c r="P403" s="275">
        <v>10</v>
      </c>
      <c r="Q403" s="274" t="s">
        <v>261</v>
      </c>
      <c r="R403" s="243" t="s">
        <v>256</v>
      </c>
      <c r="S403" s="272">
        <v>12</v>
      </c>
      <c r="T403" s="274" t="s">
        <v>255</v>
      </c>
      <c r="U403" s="274" t="s">
        <v>257</v>
      </c>
      <c r="V403" s="274"/>
      <c r="W403" s="243"/>
      <c r="X403" s="272">
        <v>8400000</v>
      </c>
      <c r="Y403" s="318" t="s">
        <v>253</v>
      </c>
      <c r="Z403" s="272">
        <v>8400000</v>
      </c>
      <c r="AA403" s="232">
        <f>X403-Z403</f>
        <v>0</v>
      </c>
      <c r="AB403" s="274"/>
      <c r="AC403" s="476"/>
      <c r="AD403" s="1"/>
      <c r="AE403" s="1"/>
    </row>
    <row r="404" spans="1:40" s="7" customFormat="1" ht="19.5" customHeight="1">
      <c r="A404" s="469"/>
      <c r="B404" s="53"/>
      <c r="C404" s="24"/>
      <c r="D404" s="24"/>
      <c r="E404" s="26"/>
      <c r="F404" s="26"/>
      <c r="G404" s="27"/>
      <c r="H404" s="13"/>
      <c r="I404" s="148"/>
      <c r="J404" s="272"/>
      <c r="K404" s="272"/>
      <c r="L404" s="272"/>
      <c r="M404" s="272">
        <v>70000</v>
      </c>
      <c r="N404" s="274" t="s">
        <v>253</v>
      </c>
      <c r="O404" s="243" t="s">
        <v>256</v>
      </c>
      <c r="P404" s="275">
        <v>28</v>
      </c>
      <c r="Q404" s="243" t="s">
        <v>261</v>
      </c>
      <c r="R404" s="243" t="s">
        <v>256</v>
      </c>
      <c r="S404" s="272">
        <v>12</v>
      </c>
      <c r="T404" s="274" t="s">
        <v>255</v>
      </c>
      <c r="U404" s="274" t="s">
        <v>257</v>
      </c>
      <c r="V404" s="274"/>
      <c r="W404" s="243"/>
      <c r="X404" s="272">
        <v>23520000</v>
      </c>
      <c r="Y404" s="318" t="s">
        <v>253</v>
      </c>
      <c r="Z404" s="272">
        <v>23520000</v>
      </c>
      <c r="AA404" s="232">
        <f t="shared" ref="AA404:AA405" si="13">X404-Z404</f>
        <v>0</v>
      </c>
      <c r="AB404" s="274"/>
      <c r="AC404" s="476"/>
      <c r="AD404" s="1"/>
      <c r="AE404" s="1"/>
    </row>
    <row r="405" spans="1:40" s="7" customFormat="1" ht="19.5" customHeight="1">
      <c r="A405" s="469"/>
      <c r="B405" s="53"/>
      <c r="C405" s="24"/>
      <c r="D405" s="24"/>
      <c r="E405" s="26"/>
      <c r="F405" s="26"/>
      <c r="G405" s="27"/>
      <c r="H405" s="13"/>
      <c r="I405" s="148" t="s">
        <v>919</v>
      </c>
      <c r="J405" s="272"/>
      <c r="K405" s="272"/>
      <c r="L405" s="272"/>
      <c r="M405" s="272">
        <v>3500</v>
      </c>
      <c r="N405" s="274" t="s">
        <v>253</v>
      </c>
      <c r="O405" s="243" t="s">
        <v>256</v>
      </c>
      <c r="P405" s="275">
        <v>720</v>
      </c>
      <c r="Q405" s="243" t="s">
        <v>494</v>
      </c>
      <c r="R405" s="243"/>
      <c r="S405" s="272"/>
      <c r="T405" s="274"/>
      <c r="U405" s="274" t="s">
        <v>257</v>
      </c>
      <c r="V405" s="274"/>
      <c r="W405" s="243"/>
      <c r="X405" s="272">
        <v>2520000</v>
      </c>
      <c r="Y405" s="318" t="s">
        <v>253</v>
      </c>
      <c r="Z405" s="272">
        <v>2520000</v>
      </c>
      <c r="AA405" s="232">
        <f t="shared" si="13"/>
        <v>0</v>
      </c>
      <c r="AB405" s="274"/>
      <c r="AC405" s="476"/>
      <c r="AD405" s="1"/>
      <c r="AE405" s="1"/>
    </row>
    <row r="406" spans="1:40" s="7" customFormat="1" ht="19.5" customHeight="1">
      <c r="A406" s="469"/>
      <c r="B406" s="53"/>
      <c r="C406" s="24"/>
      <c r="D406" s="32"/>
      <c r="E406" s="33"/>
      <c r="F406" s="26"/>
      <c r="G406" s="27"/>
      <c r="H406" s="13"/>
      <c r="I406" s="148"/>
      <c r="J406" s="272"/>
      <c r="K406" s="272"/>
      <c r="L406" s="272"/>
      <c r="M406" s="272"/>
      <c r="N406" s="274"/>
      <c r="O406" s="243"/>
      <c r="P406" s="275"/>
      <c r="Q406" s="243"/>
      <c r="R406" s="243"/>
      <c r="S406" s="272"/>
      <c r="T406" s="274"/>
      <c r="U406" s="274"/>
      <c r="V406" s="274"/>
      <c r="W406" s="243"/>
      <c r="X406" s="272"/>
      <c r="Y406" s="318"/>
      <c r="AA406" s="232"/>
      <c r="AB406" s="274"/>
      <c r="AC406" s="476"/>
      <c r="AD406" s="1"/>
      <c r="AE406" s="1"/>
    </row>
    <row r="407" spans="1:40" s="7" customFormat="1" ht="19.5" customHeight="1">
      <c r="A407" s="469"/>
      <c r="B407" s="53"/>
      <c r="C407" s="24"/>
      <c r="D407" s="250" t="s">
        <v>405</v>
      </c>
      <c r="E407" s="230">
        <v>14100</v>
      </c>
      <c r="F407" s="835">
        <f>ROUND(X407/1000,0)</f>
        <v>14300</v>
      </c>
      <c r="G407" s="255">
        <f>F407-E407</f>
        <v>200</v>
      </c>
      <c r="H407" s="256">
        <f>IF(E407=0,0,G407/E407)</f>
        <v>1.4184397163120567E-2</v>
      </c>
      <c r="I407" s="150" t="s">
        <v>920</v>
      </c>
      <c r="J407" s="161"/>
      <c r="K407" s="153"/>
      <c r="L407" s="153"/>
      <c r="M407" s="153"/>
      <c r="N407" s="352"/>
      <c r="O407" s="352"/>
      <c r="P407" s="252"/>
      <c r="Q407" s="352"/>
      <c r="R407" s="352"/>
      <c r="S407" s="153"/>
      <c r="T407" s="352"/>
      <c r="U407" s="352"/>
      <c r="V407" s="920"/>
      <c r="W407" s="920"/>
      <c r="X407" s="204">
        <v>14300000</v>
      </c>
      <c r="Y407" s="342" t="s">
        <v>253</v>
      </c>
      <c r="Z407" s="204">
        <v>14100000</v>
      </c>
      <c r="AA407" s="817">
        <f t="shared" si="11"/>
        <v>200000</v>
      </c>
      <c r="AB407" s="274"/>
      <c r="AC407" s="476"/>
      <c r="AD407" s="1"/>
      <c r="AE407" s="1"/>
    </row>
    <row r="408" spans="1:40" s="7" customFormat="1" ht="19.5" customHeight="1">
      <c r="A408" s="469"/>
      <c r="B408" s="53"/>
      <c r="C408" s="24"/>
      <c r="D408" s="250"/>
      <c r="E408" s="230"/>
      <c r="F408" s="230"/>
      <c r="G408" s="253"/>
      <c r="H408" s="254"/>
      <c r="I408" s="148" t="s">
        <v>921</v>
      </c>
      <c r="J408" s="272"/>
      <c r="K408" s="272"/>
      <c r="L408" s="272"/>
      <c r="M408" s="272">
        <v>100000</v>
      </c>
      <c r="N408" s="274" t="s">
        <v>253</v>
      </c>
      <c r="O408" s="243" t="s">
        <v>256</v>
      </c>
      <c r="P408" s="275">
        <v>6</v>
      </c>
      <c r="Q408" s="243" t="s">
        <v>261</v>
      </c>
      <c r="R408" s="243"/>
      <c r="S408" s="272"/>
      <c r="T408" s="274"/>
      <c r="U408" s="274" t="s">
        <v>257</v>
      </c>
      <c r="V408" s="274"/>
      <c r="W408" s="243"/>
      <c r="X408" s="272">
        <v>600000</v>
      </c>
      <c r="Y408" s="318" t="s">
        <v>253</v>
      </c>
      <c r="Z408" s="272">
        <v>600000</v>
      </c>
      <c r="AA408" s="232">
        <f t="shared" si="11"/>
        <v>0</v>
      </c>
      <c r="AB408" s="274"/>
      <c r="AC408" s="476"/>
      <c r="AD408" s="1"/>
      <c r="AE408" s="1"/>
    </row>
    <row r="409" spans="1:40" s="7" customFormat="1" ht="19.5" customHeight="1">
      <c r="A409" s="469"/>
      <c r="B409" s="53"/>
      <c r="C409" s="24"/>
      <c r="D409" s="250"/>
      <c r="E409" s="230"/>
      <c r="F409" s="230"/>
      <c r="G409" s="253"/>
      <c r="H409" s="254"/>
      <c r="I409" s="148" t="s">
        <v>922</v>
      </c>
      <c r="J409" s="272"/>
      <c r="K409" s="272"/>
      <c r="L409" s="272"/>
      <c r="M409" s="272"/>
      <c r="N409" s="274"/>
      <c r="O409" s="243"/>
      <c r="P409" s="275"/>
      <c r="Q409" s="243"/>
      <c r="R409" s="243"/>
      <c r="S409" s="272"/>
      <c r="T409" s="274"/>
      <c r="U409" s="274"/>
      <c r="V409" s="274"/>
      <c r="W409" s="243"/>
      <c r="X409" s="272">
        <v>800000</v>
      </c>
      <c r="Y409" s="318" t="s">
        <v>253</v>
      </c>
      <c r="Z409" s="272">
        <v>800000</v>
      </c>
      <c r="AA409" s="232">
        <f t="shared" si="11"/>
        <v>0</v>
      </c>
      <c r="AB409" s="274"/>
      <c r="AC409" s="476"/>
      <c r="AD409" s="1"/>
      <c r="AE409" s="1"/>
      <c r="AF409" s="1"/>
      <c r="AG409" s="1"/>
      <c r="AH409" s="1"/>
      <c r="AI409" s="1"/>
    </row>
    <row r="410" spans="1:40" s="7" customFormat="1" ht="19.5" customHeight="1">
      <c r="A410" s="469"/>
      <c r="B410" s="53"/>
      <c r="C410" s="24"/>
      <c r="D410" s="250"/>
      <c r="E410" s="230"/>
      <c r="F410" s="230"/>
      <c r="G410" s="253"/>
      <c r="H410" s="254"/>
      <c r="I410" s="148" t="s">
        <v>923</v>
      </c>
      <c r="J410" s="272"/>
      <c r="K410" s="272"/>
      <c r="L410" s="272"/>
      <c r="M410" s="272"/>
      <c r="N410" s="274"/>
      <c r="O410" s="243"/>
      <c r="P410" s="275"/>
      <c r="Q410" s="243"/>
      <c r="R410" s="243"/>
      <c r="S410" s="272"/>
      <c r="T410" s="274"/>
      <c r="U410" s="274"/>
      <c r="V410" s="274"/>
      <c r="W410" s="243"/>
      <c r="X410" s="272">
        <v>12700000</v>
      </c>
      <c r="Y410" s="318" t="s">
        <v>55</v>
      </c>
      <c r="Z410" s="272">
        <v>12700000</v>
      </c>
      <c r="AA410" s="232">
        <f t="shared" si="11"/>
        <v>0</v>
      </c>
      <c r="AB410" s="274"/>
      <c r="AC410" s="476"/>
      <c r="AD410" s="1"/>
      <c r="AE410" s="1"/>
      <c r="AF410" s="1"/>
      <c r="AG410" s="1"/>
      <c r="AH410" s="1"/>
      <c r="AI410" s="1"/>
    </row>
    <row r="411" spans="1:40" s="7" customFormat="1" ht="19.5" customHeight="1">
      <c r="A411" s="469"/>
      <c r="B411" s="53"/>
      <c r="C411" s="24"/>
      <c r="D411" s="250"/>
      <c r="E411" s="230"/>
      <c r="F411" s="230"/>
      <c r="G411" s="253"/>
      <c r="H411" s="254"/>
      <c r="I411" s="148" t="s">
        <v>962</v>
      </c>
      <c r="J411" s="272"/>
      <c r="K411" s="272"/>
      <c r="L411" s="272"/>
      <c r="M411" s="272"/>
      <c r="N411" s="274"/>
      <c r="O411" s="243"/>
      <c r="P411" s="275"/>
      <c r="Q411" s="243"/>
      <c r="R411" s="243"/>
      <c r="S411" s="272"/>
      <c r="T411" s="274"/>
      <c r="U411" s="274"/>
      <c r="V411" s="274"/>
      <c r="W411" s="243"/>
      <c r="X411" s="272">
        <v>200000</v>
      </c>
      <c r="Y411" s="318" t="s">
        <v>55</v>
      </c>
      <c r="Z411" s="272">
        <v>0</v>
      </c>
      <c r="AA411" s="232">
        <f t="shared" ref="AA411" si="14">X411-Z411</f>
        <v>200000</v>
      </c>
      <c r="AB411" s="274"/>
      <c r="AC411" s="476"/>
      <c r="AD411" s="1"/>
      <c r="AE411" s="1"/>
      <c r="AF411" s="1"/>
      <c r="AG411" s="1"/>
      <c r="AH411" s="1"/>
      <c r="AI411" s="1"/>
    </row>
    <row r="412" spans="1:40" s="7" customFormat="1" ht="19.5" customHeight="1" thickBot="1">
      <c r="A412" s="473"/>
      <c r="B412" s="56"/>
      <c r="C412" s="56"/>
      <c r="D412" s="257"/>
      <c r="E412" s="258"/>
      <c r="F412" s="258"/>
      <c r="G412" s="259"/>
      <c r="H412" s="260"/>
      <c r="I412" s="264"/>
      <c r="J412" s="199"/>
      <c r="K412" s="199"/>
      <c r="L412" s="199"/>
      <c r="M412" s="199"/>
      <c r="N412" s="265"/>
      <c r="O412" s="353"/>
      <c r="P412" s="430"/>
      <c r="Q412" s="353"/>
      <c r="R412" s="353"/>
      <c r="S412" s="199"/>
      <c r="T412" s="265"/>
      <c r="U412" s="265"/>
      <c r="V412" s="265"/>
      <c r="W412" s="353"/>
      <c r="X412" s="199"/>
      <c r="Y412" s="343"/>
      <c r="Z412" s="199"/>
      <c r="AA412" s="828"/>
      <c r="AB412" s="316"/>
      <c r="AC412" s="476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</row>
    <row r="416" spans="1:40" ht="19.5" customHeight="1">
      <c r="I416" s="316"/>
      <c r="J416" s="316"/>
      <c r="L416" s="316"/>
      <c r="M416" s="316"/>
      <c r="N416" s="2"/>
      <c r="P416" s="2"/>
      <c r="R416" s="2"/>
      <c r="S416" s="5"/>
      <c r="U416" s="476"/>
      <c r="V416" s="1"/>
      <c r="W416" s="1"/>
      <c r="X416" s="1"/>
      <c r="Y416" s="1"/>
      <c r="Z416" s="1"/>
      <c r="AA416" s="1"/>
      <c r="AB416" s="1"/>
      <c r="AC416" s="1"/>
    </row>
    <row r="417" spans="9:29" ht="19.5" customHeight="1">
      <c r="I417" s="316"/>
      <c r="J417" s="316"/>
      <c r="L417" s="316"/>
      <c r="M417" s="316"/>
      <c r="N417" s="2"/>
      <c r="P417" s="2"/>
      <c r="R417" s="2"/>
      <c r="S417" s="5"/>
      <c r="U417" s="476"/>
      <c r="V417" s="1"/>
      <c r="W417" s="1"/>
      <c r="X417" s="1"/>
      <c r="Y417" s="1"/>
      <c r="Z417" s="1"/>
      <c r="AA417" s="1"/>
      <c r="AB417" s="1"/>
      <c r="AC417" s="1"/>
    </row>
    <row r="418" spans="9:29" ht="19.5" customHeight="1">
      <c r="I418" s="316"/>
      <c r="J418" s="316"/>
      <c r="L418" s="316"/>
      <c r="M418" s="316"/>
      <c r="N418" s="2"/>
      <c r="P418" s="2"/>
      <c r="R418" s="2"/>
      <c r="S418" s="5"/>
      <c r="U418" s="476"/>
      <c r="V418" s="1"/>
      <c r="W418" s="1"/>
      <c r="X418" s="1"/>
      <c r="Y418" s="1"/>
      <c r="Z418" s="1"/>
      <c r="AA418" s="1"/>
      <c r="AB418" s="1"/>
      <c r="AC418" s="1"/>
    </row>
    <row r="419" spans="9:29" ht="19.5" customHeight="1">
      <c r="I419" s="316"/>
      <c r="J419" s="316"/>
      <c r="L419" s="316"/>
      <c r="M419" s="316"/>
      <c r="N419" s="2"/>
      <c r="P419" s="2"/>
      <c r="R419" s="2"/>
      <c r="S419" s="5"/>
      <c r="U419" s="476"/>
      <c r="V419" s="1"/>
      <c r="W419" s="1"/>
      <c r="X419" s="1"/>
      <c r="Y419" s="1"/>
      <c r="Z419" s="1"/>
      <c r="AA419" s="1"/>
      <c r="AB419" s="1"/>
      <c r="AC419" s="1"/>
    </row>
    <row r="420" spans="9:29" ht="19.5" customHeight="1">
      <c r="I420" s="316"/>
      <c r="J420" s="316"/>
      <c r="L420" s="316"/>
      <c r="M420" s="316"/>
      <c r="N420" s="2"/>
      <c r="P420" s="2"/>
      <c r="R420" s="2"/>
      <c r="S420" s="5"/>
      <c r="U420" s="476"/>
      <c r="V420" s="1"/>
      <c r="W420" s="1"/>
      <c r="X420" s="1"/>
      <c r="Y420" s="1"/>
      <c r="Z420" s="1"/>
      <c r="AA420" s="1"/>
      <c r="AB420" s="1"/>
      <c r="AC420" s="1"/>
    </row>
    <row r="421" spans="9:29" ht="19.5" customHeight="1">
      <c r="I421" s="316"/>
      <c r="J421" s="316"/>
      <c r="L421" s="316"/>
      <c r="M421" s="316"/>
      <c r="N421" s="2"/>
      <c r="P421" s="2"/>
      <c r="R421" s="2"/>
      <c r="S421" s="5"/>
      <c r="U421" s="476"/>
      <c r="V421" s="1"/>
      <c r="W421" s="1"/>
      <c r="X421" s="1"/>
      <c r="Y421" s="1"/>
      <c r="Z421" s="1"/>
      <c r="AA421" s="1"/>
      <c r="AB421" s="1"/>
      <c r="AC421" s="1"/>
    </row>
    <row r="422" spans="9:29" ht="19.5" customHeight="1">
      <c r="I422" s="316"/>
      <c r="J422" s="316"/>
      <c r="L422" s="316"/>
      <c r="M422" s="316"/>
      <c r="N422" s="2"/>
      <c r="P422" s="2"/>
      <c r="R422" s="2"/>
      <c r="S422" s="5"/>
      <c r="U422" s="476"/>
      <c r="V422" s="1"/>
      <c r="W422" s="1"/>
      <c r="X422" s="1"/>
      <c r="Y422" s="1"/>
      <c r="Z422" s="1"/>
      <c r="AA422" s="1"/>
      <c r="AB422" s="1"/>
      <c r="AC422" s="1"/>
    </row>
    <row r="423" spans="9:29" ht="19.5" customHeight="1">
      <c r="I423" s="316"/>
      <c r="J423" s="316"/>
      <c r="L423" s="316"/>
      <c r="M423" s="316"/>
      <c r="N423" s="2"/>
      <c r="P423" s="2"/>
      <c r="R423" s="2"/>
      <c r="S423" s="5"/>
      <c r="U423" s="476"/>
      <c r="V423" s="1"/>
      <c r="W423" s="1"/>
      <c r="X423" s="1"/>
      <c r="Y423" s="1"/>
      <c r="Z423" s="1"/>
      <c r="AA423" s="1"/>
      <c r="AB423" s="1"/>
      <c r="AC423" s="1"/>
    </row>
    <row r="424" spans="9:29" ht="19.5" customHeight="1">
      <c r="I424" s="316"/>
      <c r="J424" s="316"/>
      <c r="L424" s="316"/>
      <c r="M424" s="316"/>
      <c r="N424" s="2"/>
      <c r="P424" s="2"/>
      <c r="R424" s="2"/>
      <c r="S424" s="5"/>
      <c r="U424" s="476"/>
      <c r="V424" s="1"/>
      <c r="W424" s="1"/>
      <c r="X424" s="1"/>
      <c r="Y424" s="1"/>
      <c r="Z424" s="1"/>
      <c r="AA424" s="1"/>
      <c r="AB424" s="1"/>
      <c r="AC424" s="1"/>
    </row>
    <row r="425" spans="9:29" ht="19.5" customHeight="1">
      <c r="I425" s="316"/>
      <c r="J425" s="316"/>
      <c r="L425" s="316"/>
      <c r="M425" s="316"/>
      <c r="N425" s="2"/>
      <c r="P425" s="2"/>
      <c r="R425" s="2"/>
      <c r="S425" s="5"/>
      <c r="U425" s="476"/>
      <c r="V425" s="1"/>
      <c r="W425" s="1"/>
      <c r="X425" s="1"/>
      <c r="Y425" s="1"/>
      <c r="Z425" s="1"/>
      <c r="AA425" s="1"/>
      <c r="AB425" s="1"/>
      <c r="AC425" s="1"/>
    </row>
    <row r="426" spans="9:29" ht="19.5" customHeight="1">
      <c r="I426" s="316"/>
      <c r="J426" s="316"/>
      <c r="L426" s="316"/>
      <c r="M426" s="316"/>
      <c r="N426" s="2"/>
      <c r="P426" s="2"/>
      <c r="R426" s="2"/>
      <c r="S426" s="5"/>
      <c r="U426" s="476"/>
      <c r="V426" s="1"/>
      <c r="W426" s="1"/>
      <c r="X426" s="1"/>
      <c r="Y426" s="1"/>
      <c r="Z426" s="1"/>
      <c r="AA426" s="1"/>
      <c r="AB426" s="1"/>
      <c r="AC426" s="1"/>
    </row>
    <row r="427" spans="9:29" ht="19.5" customHeight="1">
      <c r="I427" s="316"/>
      <c r="J427" s="316"/>
      <c r="L427" s="316"/>
      <c r="M427" s="316"/>
      <c r="N427" s="2"/>
      <c r="P427" s="2"/>
      <c r="R427" s="2"/>
      <c r="S427" s="5"/>
      <c r="U427" s="476"/>
      <c r="V427" s="1"/>
      <c r="W427" s="1"/>
      <c r="X427" s="1"/>
      <c r="Y427" s="1"/>
      <c r="Z427" s="1"/>
      <c r="AA427" s="1"/>
      <c r="AB427" s="1"/>
      <c r="AC427" s="1"/>
    </row>
    <row r="428" spans="9:29" ht="19.5" customHeight="1">
      <c r="I428" s="316"/>
      <c r="J428" s="316"/>
      <c r="L428" s="316"/>
      <c r="M428" s="316"/>
      <c r="N428" s="2"/>
      <c r="P428" s="2"/>
      <c r="R428" s="2"/>
      <c r="S428" s="5"/>
      <c r="U428" s="476"/>
      <c r="V428" s="1"/>
      <c r="W428" s="1"/>
      <c r="X428" s="1"/>
      <c r="Y428" s="1"/>
      <c r="Z428" s="1"/>
      <c r="AA428" s="1"/>
      <c r="AB428" s="1"/>
      <c r="AC428" s="1"/>
    </row>
    <row r="429" spans="9:29" ht="19.5" customHeight="1">
      <c r="I429" s="316"/>
      <c r="J429" s="316"/>
      <c r="L429" s="316"/>
      <c r="M429" s="316"/>
      <c r="N429" s="2"/>
      <c r="P429" s="2"/>
      <c r="R429" s="2"/>
      <c r="S429" s="5"/>
      <c r="U429" s="476"/>
      <c r="V429" s="1"/>
      <c r="W429" s="1"/>
      <c r="X429" s="1"/>
      <c r="Y429" s="1"/>
      <c r="Z429" s="1"/>
      <c r="AA429" s="1"/>
      <c r="AB429" s="1"/>
      <c r="AC429" s="1"/>
    </row>
    <row r="430" spans="9:29" ht="19.5" customHeight="1">
      <c r="I430" s="316"/>
      <c r="J430" s="316"/>
      <c r="L430" s="316"/>
      <c r="M430" s="316"/>
      <c r="N430" s="2"/>
      <c r="P430" s="2"/>
      <c r="R430" s="2"/>
      <c r="S430" s="5"/>
      <c r="U430" s="476"/>
      <c r="V430" s="1"/>
      <c r="W430" s="1"/>
      <c r="X430" s="1"/>
      <c r="Y430" s="1"/>
      <c r="Z430" s="1"/>
      <c r="AA430" s="1"/>
      <c r="AB430" s="1"/>
      <c r="AC430" s="1"/>
    </row>
    <row r="431" spans="9:29" ht="19.5" customHeight="1">
      <c r="I431" s="316"/>
      <c r="J431" s="316"/>
      <c r="L431" s="316"/>
      <c r="M431" s="316"/>
      <c r="N431" s="2"/>
      <c r="P431" s="2"/>
      <c r="R431" s="2"/>
      <c r="S431" s="5"/>
      <c r="U431" s="476"/>
      <c r="V431" s="1"/>
      <c r="W431" s="1"/>
      <c r="X431" s="1"/>
      <c r="Y431" s="1"/>
      <c r="Z431" s="1"/>
      <c r="AA431" s="1"/>
      <c r="AB431" s="1"/>
      <c r="AC431" s="1"/>
    </row>
    <row r="432" spans="9:29" ht="19.5" customHeight="1">
      <c r="I432" s="316"/>
      <c r="J432" s="316"/>
      <c r="L432" s="316"/>
      <c r="M432" s="316"/>
      <c r="N432" s="2"/>
      <c r="P432" s="2"/>
      <c r="R432" s="2"/>
      <c r="S432" s="5"/>
      <c r="U432" s="476"/>
      <c r="V432" s="1"/>
      <c r="W432" s="1"/>
      <c r="X432" s="1"/>
      <c r="Y432" s="1"/>
      <c r="Z432" s="1"/>
      <c r="AA432" s="1"/>
      <c r="AB432" s="1"/>
      <c r="AC432" s="1"/>
    </row>
    <row r="433" spans="9:29" ht="19.5" customHeight="1">
      <c r="I433" s="316"/>
      <c r="J433" s="316"/>
      <c r="L433" s="316"/>
      <c r="M433" s="316"/>
      <c r="N433" s="2"/>
      <c r="P433" s="2"/>
      <c r="R433" s="2"/>
      <c r="S433" s="5"/>
      <c r="U433" s="476"/>
      <c r="V433" s="1"/>
      <c r="W433" s="1"/>
      <c r="X433" s="1"/>
      <c r="Y433" s="1"/>
      <c r="Z433" s="1"/>
      <c r="AA433" s="1"/>
      <c r="AB433" s="1"/>
      <c r="AC433" s="1"/>
    </row>
    <row r="434" spans="9:29" ht="19.5" customHeight="1">
      <c r="I434" s="316"/>
      <c r="J434" s="316"/>
      <c r="L434" s="316"/>
      <c r="M434" s="316"/>
      <c r="N434" s="2"/>
      <c r="P434" s="2"/>
      <c r="R434" s="2"/>
      <c r="S434" s="5"/>
      <c r="U434" s="476"/>
      <c r="V434" s="1"/>
      <c r="W434" s="1"/>
      <c r="X434" s="1"/>
      <c r="Y434" s="1"/>
      <c r="Z434" s="1"/>
      <c r="AA434" s="1"/>
      <c r="AB434" s="1"/>
      <c r="AC434" s="1"/>
    </row>
    <row r="435" spans="9:29" ht="19.5" customHeight="1">
      <c r="I435" s="316"/>
      <c r="J435" s="316"/>
      <c r="L435" s="316"/>
      <c r="M435" s="316"/>
      <c r="N435" s="2"/>
      <c r="P435" s="2"/>
      <c r="R435" s="2"/>
      <c r="S435" s="5"/>
      <c r="U435" s="476"/>
      <c r="V435" s="1"/>
      <c r="W435" s="1"/>
      <c r="X435" s="1"/>
      <c r="Y435" s="1"/>
      <c r="Z435" s="1"/>
      <c r="AA435" s="1"/>
      <c r="AB435" s="1"/>
      <c r="AC435" s="1"/>
    </row>
    <row r="436" spans="9:29" ht="19.5" customHeight="1">
      <c r="I436" s="316"/>
      <c r="J436" s="316"/>
      <c r="L436" s="316"/>
      <c r="M436" s="316"/>
      <c r="N436" s="2"/>
      <c r="P436" s="2"/>
      <c r="R436" s="2"/>
      <c r="S436" s="5"/>
      <c r="U436" s="476"/>
      <c r="V436" s="1"/>
      <c r="W436" s="1"/>
      <c r="X436" s="1"/>
      <c r="Y436" s="1"/>
      <c r="Z436" s="1"/>
      <c r="AA436" s="1"/>
      <c r="AB436" s="1"/>
      <c r="AC436" s="1"/>
    </row>
    <row r="437" spans="9:29" ht="19.5" customHeight="1">
      <c r="I437" s="316"/>
      <c r="J437" s="316"/>
      <c r="L437" s="316"/>
      <c r="M437" s="316"/>
      <c r="N437" s="2"/>
      <c r="P437" s="2"/>
      <c r="R437" s="2"/>
      <c r="S437" s="5"/>
      <c r="U437" s="476"/>
      <c r="V437" s="1"/>
      <c r="W437" s="1"/>
      <c r="X437" s="1"/>
      <c r="Y437" s="1"/>
      <c r="Z437" s="1"/>
      <c r="AA437" s="1"/>
      <c r="AB437" s="1"/>
      <c r="AC437" s="1"/>
    </row>
  </sheetData>
  <mergeCells count="49">
    <mergeCell ref="AI150:AJ150"/>
    <mergeCell ref="AI151:AJ151"/>
    <mergeCell ref="C380:D380"/>
    <mergeCell ref="V382:W382"/>
    <mergeCell ref="V387:W387"/>
    <mergeCell ref="C196:D196"/>
    <mergeCell ref="V169:W169"/>
    <mergeCell ref="V170:W170"/>
    <mergeCell ref="V171:W171"/>
    <mergeCell ref="V150:W150"/>
    <mergeCell ref="V151:W151"/>
    <mergeCell ref="V198:W198"/>
    <mergeCell ref="V207:W207"/>
    <mergeCell ref="V401:W401"/>
    <mergeCell ref="V407:W407"/>
    <mergeCell ref="C216:D216"/>
    <mergeCell ref="V218:W218"/>
    <mergeCell ref="C223:D223"/>
    <mergeCell ref="V225:W225"/>
    <mergeCell ref="C345:D345"/>
    <mergeCell ref="A1:D1"/>
    <mergeCell ref="A2:D2"/>
    <mergeCell ref="E2:E3"/>
    <mergeCell ref="A4:D4"/>
    <mergeCell ref="V61:W61"/>
    <mergeCell ref="V27:W27"/>
    <mergeCell ref="V28:W28"/>
    <mergeCell ref="V29:W29"/>
    <mergeCell ref="G2:H2"/>
    <mergeCell ref="I2:Y3"/>
    <mergeCell ref="F2:F3"/>
    <mergeCell ref="C15:D15"/>
    <mergeCell ref="V30:W30"/>
    <mergeCell ref="V62:W62"/>
    <mergeCell ref="V63:W63"/>
    <mergeCell ref="V135:W135"/>
    <mergeCell ref="V136:W136"/>
    <mergeCell ref="V99:W99"/>
    <mergeCell ref="V100:W100"/>
    <mergeCell ref="V101:W101"/>
    <mergeCell ref="V134:W134"/>
    <mergeCell ref="V64:W64"/>
    <mergeCell ref="V137:W137"/>
    <mergeCell ref="V359:W359"/>
    <mergeCell ref="V212:W212"/>
    <mergeCell ref="V347:W347"/>
    <mergeCell ref="V350:W350"/>
    <mergeCell ref="V353:W353"/>
    <mergeCell ref="V356:W356"/>
  </mergeCells>
  <phoneticPr fontId="18" type="noConversion"/>
  <printOptions horizontalCentered="1" verticalCentered="1"/>
  <pageMargins left="0.59055118110236227" right="0" top="0.35433070866141736" bottom="0.35433070866141736" header="0.15748031496062992" footer="0.15748031496062992"/>
  <pageSetup paperSize="9" scale="64" firstPageNumber="16" orientation="landscape" r:id="rId1"/>
  <headerFooter alignWithMargins="0">
    <oddFooter>&amp;C&amp;P/&amp;N&amp;R장애인거주시설 바다의별</oddFooter>
  </headerFooter>
  <rowBreaks count="1" manualBreakCount="1">
    <brk id="372" max="2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N405"/>
  <sheetViews>
    <sheetView view="pageBreakPreview" zoomScale="80" zoomScaleNormal="80" zoomScaleSheetLayoutView="80" workbookViewId="0">
      <pane xSplit="5" ySplit="4" topLeftCell="F5" activePane="bottomRight" state="frozen"/>
      <selection activeCell="D27" sqref="D27"/>
      <selection pane="topRight" activeCell="D27" sqref="D27"/>
      <selection pane="bottomLeft" activeCell="D27" sqref="D27"/>
      <selection pane="bottomRight" activeCell="AD4" sqref="AD4"/>
    </sheetView>
  </sheetViews>
  <sheetFormatPr defaultColWidth="13.77734375" defaultRowHeight="21" customHeight="1"/>
  <cols>
    <col min="1" max="2" width="7.77734375" style="4" customWidth="1"/>
    <col min="3" max="3" width="8.77734375" style="4" customWidth="1"/>
    <col min="4" max="4" width="10.6640625" style="9" customWidth="1"/>
    <col min="5" max="12" width="9.33203125" style="9" customWidth="1"/>
    <col min="13" max="13" width="8.77734375" style="9" customWidth="1"/>
    <col min="14" max="14" width="8.77734375" style="89" customWidth="1"/>
    <col min="15" max="15" width="20.77734375" style="1" customWidth="1"/>
    <col min="16" max="16" width="3.33203125" style="1" customWidth="1"/>
    <col min="17" max="17" width="2.77734375" style="1" customWidth="1"/>
    <col min="18" max="18" width="2.6640625" style="1" customWidth="1"/>
    <col min="19" max="19" width="10.88671875" style="609" customWidth="1"/>
    <col min="20" max="20" width="3.21875" style="316" customWidth="1"/>
    <col min="21" max="21" width="3.44140625" style="316" customWidth="1"/>
    <col min="22" max="22" width="6.88671875" style="2" customWidth="1"/>
    <col min="23" max="24" width="3.21875" style="316" customWidth="1"/>
    <col min="25" max="25" width="4" style="316" customWidth="1"/>
    <col min="26" max="26" width="3.33203125" style="316" customWidth="1"/>
    <col min="27" max="27" width="3" style="316" customWidth="1"/>
    <col min="28" max="28" width="3.33203125" style="615" customWidth="1"/>
    <col min="29" max="29" width="1.44140625" style="2" customWidth="1"/>
    <col min="30" max="30" width="14.33203125" style="609" bestFit="1" customWidth="1"/>
    <col min="31" max="31" width="2.77734375" style="316" customWidth="1"/>
    <col min="32" max="32" width="12.5546875" style="610" bestFit="1" customWidth="1"/>
    <col min="33" max="33" width="10.21875" style="832" bestFit="1" customWidth="1"/>
    <col min="34" max="34" width="15.21875" style="723" customWidth="1"/>
    <col min="35" max="16384" width="13.77734375" style="648"/>
  </cols>
  <sheetData>
    <row r="1" spans="1:38" s="652" customFormat="1" ht="21" customHeight="1" thickBot="1">
      <c r="A1" s="948" t="s">
        <v>946</v>
      </c>
      <c r="B1" s="948"/>
      <c r="C1" s="948"/>
      <c r="D1" s="948"/>
      <c r="E1" s="58"/>
      <c r="F1" s="58"/>
      <c r="G1" s="58"/>
      <c r="H1" s="58"/>
      <c r="I1" s="58"/>
      <c r="J1" s="58"/>
      <c r="K1" s="58"/>
      <c r="L1" s="782"/>
      <c r="M1" s="58"/>
      <c r="N1" s="88"/>
      <c r="O1" s="35"/>
      <c r="P1" s="35"/>
      <c r="Q1" s="35"/>
      <c r="R1" s="35"/>
      <c r="S1" s="199"/>
      <c r="T1" s="362"/>
      <c r="U1" s="362"/>
      <c r="V1" s="36"/>
      <c r="W1" s="362"/>
      <c r="X1" s="362"/>
      <c r="Y1" s="362"/>
      <c r="Z1" s="362"/>
      <c r="AA1" s="362"/>
      <c r="AB1" s="265"/>
      <c r="AC1" s="36"/>
      <c r="AD1" s="199"/>
      <c r="AE1" s="362"/>
      <c r="AF1" s="156"/>
      <c r="AG1" s="829"/>
      <c r="AH1" s="723"/>
    </row>
    <row r="2" spans="1:38" s="726" customFormat="1" ht="42" customHeight="1">
      <c r="A2" s="924" t="s">
        <v>22</v>
      </c>
      <c r="B2" s="925"/>
      <c r="C2" s="925"/>
      <c r="D2" s="926" t="str">
        <f>세입!E2</f>
        <v>2025년
1차 추경예산
(A)
(단위:천원)</v>
      </c>
      <c r="E2" s="949" t="s">
        <v>959</v>
      </c>
      <c r="F2" s="950"/>
      <c r="G2" s="950"/>
      <c r="H2" s="950"/>
      <c r="I2" s="950"/>
      <c r="J2" s="950"/>
      <c r="K2" s="950"/>
      <c r="L2" s="951"/>
      <c r="M2" s="931" t="s">
        <v>23</v>
      </c>
      <c r="N2" s="931"/>
      <c r="O2" s="932" t="s">
        <v>488</v>
      </c>
      <c r="P2" s="933"/>
      <c r="Q2" s="933"/>
      <c r="R2" s="933"/>
      <c r="S2" s="933"/>
      <c r="T2" s="933"/>
      <c r="U2" s="933"/>
      <c r="V2" s="933"/>
      <c r="W2" s="933"/>
      <c r="X2" s="933"/>
      <c r="Y2" s="933"/>
      <c r="Z2" s="933"/>
      <c r="AA2" s="933"/>
      <c r="AB2" s="933"/>
      <c r="AC2" s="933"/>
      <c r="AD2" s="933"/>
      <c r="AE2" s="934"/>
      <c r="AF2" s="312"/>
      <c r="AG2" s="829"/>
      <c r="AH2" s="724"/>
      <c r="AJ2" s="274"/>
      <c r="AK2" s="783"/>
    </row>
    <row r="3" spans="1:38" s="726" customFormat="1" ht="27.75" thickBot="1">
      <c r="A3" s="10" t="s">
        <v>1</v>
      </c>
      <c r="B3" s="11" t="s">
        <v>2</v>
      </c>
      <c r="C3" s="11" t="s">
        <v>3</v>
      </c>
      <c r="D3" s="927"/>
      <c r="E3" s="90" t="s">
        <v>111</v>
      </c>
      <c r="F3" s="90" t="s">
        <v>134</v>
      </c>
      <c r="G3" s="90" t="s">
        <v>495</v>
      </c>
      <c r="H3" s="90" t="s">
        <v>109</v>
      </c>
      <c r="I3" s="90" t="s">
        <v>58</v>
      </c>
      <c r="J3" s="90" t="s">
        <v>107</v>
      </c>
      <c r="K3" s="616" t="s">
        <v>110</v>
      </c>
      <c r="L3" s="90" t="s">
        <v>59</v>
      </c>
      <c r="M3" s="79" t="s">
        <v>112</v>
      </c>
      <c r="N3" s="59" t="s">
        <v>4</v>
      </c>
      <c r="O3" s="935"/>
      <c r="P3" s="936"/>
      <c r="Q3" s="936"/>
      <c r="R3" s="936"/>
      <c r="S3" s="936"/>
      <c r="T3" s="936"/>
      <c r="U3" s="936"/>
      <c r="V3" s="936"/>
      <c r="W3" s="936"/>
      <c r="X3" s="936"/>
      <c r="Y3" s="936"/>
      <c r="Z3" s="936"/>
      <c r="AA3" s="936"/>
      <c r="AB3" s="936"/>
      <c r="AC3" s="936"/>
      <c r="AD3" s="936"/>
      <c r="AE3" s="937"/>
      <c r="AF3" s="312"/>
      <c r="AG3" s="829"/>
      <c r="AH3" s="724"/>
      <c r="AJ3" s="274"/>
      <c r="AK3" s="783"/>
    </row>
    <row r="4" spans="1:38" s="893" customFormat="1" ht="21" customHeight="1">
      <c r="A4" s="952" t="s">
        <v>31</v>
      </c>
      <c r="B4" s="953"/>
      <c r="C4" s="953"/>
      <c r="D4" s="881">
        <f>SUM(D5,D203,D240,D380,D383)</f>
        <v>3100513</v>
      </c>
      <c r="E4" s="881">
        <f t="shared" ref="E4:L4" si="0">SUM(E5,E203,E240,E380,E383)</f>
        <v>3133805</v>
      </c>
      <c r="F4" s="881">
        <f t="shared" si="0"/>
        <v>2368417</v>
      </c>
      <c r="G4" s="881">
        <f t="shared" si="0"/>
        <v>183121</v>
      </c>
      <c r="H4" s="881">
        <f t="shared" si="0"/>
        <v>19709</v>
      </c>
      <c r="I4" s="881">
        <f t="shared" si="0"/>
        <v>214710</v>
      </c>
      <c r="J4" s="881">
        <f t="shared" si="0"/>
        <v>92576</v>
      </c>
      <c r="K4" s="881">
        <f t="shared" si="0"/>
        <v>146256</v>
      </c>
      <c r="L4" s="881">
        <f t="shared" si="0"/>
        <v>109016</v>
      </c>
      <c r="M4" s="882">
        <f>E4-D4</f>
        <v>33292</v>
      </c>
      <c r="N4" s="883">
        <f>IF(D4=0,0,M4/D4)</f>
        <v>1.0737577942746894E-2</v>
      </c>
      <c r="O4" s="884" t="s">
        <v>155</v>
      </c>
      <c r="P4" s="885"/>
      <c r="Q4" s="885"/>
      <c r="R4" s="885"/>
      <c r="S4" s="886"/>
      <c r="T4" s="887"/>
      <c r="U4" s="887"/>
      <c r="V4" s="886"/>
      <c r="W4" s="887"/>
      <c r="X4" s="887"/>
      <c r="Y4" s="887"/>
      <c r="Z4" s="887"/>
      <c r="AA4" s="887"/>
      <c r="AB4" s="887"/>
      <c r="AC4" s="886"/>
      <c r="AD4" s="888">
        <v>3133805000</v>
      </c>
      <c r="AE4" s="889" t="s">
        <v>25</v>
      </c>
      <c r="AF4" s="890">
        <v>3100513000</v>
      </c>
      <c r="AG4" s="891">
        <f>AD4-AF4</f>
        <v>33292000</v>
      </c>
      <c r="AH4" s="892"/>
      <c r="AJ4" s="894"/>
      <c r="AK4" s="895"/>
      <c r="AL4" s="895"/>
    </row>
    <row r="5" spans="1:38" s="652" customFormat="1" ht="21" customHeight="1">
      <c r="A5" s="63" t="s">
        <v>6</v>
      </c>
      <c r="B5" s="944" t="s">
        <v>7</v>
      </c>
      <c r="C5" s="945"/>
      <c r="D5" s="162">
        <f t="shared" ref="D5:L5" si="1">SUM(D6,D95,D108)</f>
        <v>2577800</v>
      </c>
      <c r="E5" s="162">
        <f t="shared" si="1"/>
        <v>2598692</v>
      </c>
      <c r="F5" s="162">
        <f t="shared" si="1"/>
        <v>2201375</v>
      </c>
      <c r="G5" s="162">
        <f t="shared" si="1"/>
        <v>161611</v>
      </c>
      <c r="H5" s="162">
        <f t="shared" si="1"/>
        <v>0</v>
      </c>
      <c r="I5" s="162">
        <f t="shared" si="1"/>
        <v>52410</v>
      </c>
      <c r="J5" s="162">
        <f t="shared" si="1"/>
        <v>0</v>
      </c>
      <c r="K5" s="162">
        <f t="shared" si="1"/>
        <v>108656</v>
      </c>
      <c r="L5" s="162">
        <f t="shared" si="1"/>
        <v>74640</v>
      </c>
      <c r="M5" s="163">
        <f>E5-D5</f>
        <v>20892</v>
      </c>
      <c r="N5" s="164">
        <f>IF(D5=0,0,M5/D5)</f>
        <v>8.1045853052990925E-3</v>
      </c>
      <c r="O5" s="165" t="s">
        <v>156</v>
      </c>
      <c r="P5" s="165"/>
      <c r="Q5" s="165"/>
      <c r="R5" s="165"/>
      <c r="S5" s="301"/>
      <c r="T5" s="363"/>
      <c r="U5" s="363"/>
      <c r="V5" s="166"/>
      <c r="W5" s="363"/>
      <c r="X5" s="363"/>
      <c r="Y5" s="363"/>
      <c r="Z5" s="363"/>
      <c r="AA5" s="363"/>
      <c r="AB5" s="367"/>
      <c r="AC5" s="166"/>
      <c r="AD5" s="404">
        <v>2598692000</v>
      </c>
      <c r="AE5" s="322" t="s">
        <v>25</v>
      </c>
      <c r="AF5" s="605">
        <v>2577800000</v>
      </c>
      <c r="AG5" s="830">
        <f>AD5-AF5</f>
        <v>20892000</v>
      </c>
      <c r="AH5" s="723"/>
    </row>
    <row r="6" spans="1:38" s="652" customFormat="1" ht="21" customHeight="1">
      <c r="A6" s="23"/>
      <c r="B6" s="15" t="s">
        <v>8</v>
      </c>
      <c r="C6" s="167" t="s">
        <v>5</v>
      </c>
      <c r="D6" s="168">
        <f t="shared" ref="D6:L6" si="2">SUM(D7,D20,D23,D44,D55,D82)</f>
        <v>2351123</v>
      </c>
      <c r="E6" s="168">
        <f t="shared" si="2"/>
        <v>2383681</v>
      </c>
      <c r="F6" s="168">
        <f t="shared" si="2"/>
        <v>2133165</v>
      </c>
      <c r="G6" s="168">
        <f t="shared" si="2"/>
        <v>158011</v>
      </c>
      <c r="H6" s="168">
        <f t="shared" si="2"/>
        <v>0</v>
      </c>
      <c r="I6" s="168">
        <f t="shared" si="2"/>
        <v>17730</v>
      </c>
      <c r="J6" s="168">
        <f t="shared" si="2"/>
        <v>0</v>
      </c>
      <c r="K6" s="168">
        <f t="shared" si="2"/>
        <v>72375</v>
      </c>
      <c r="L6" s="168">
        <f t="shared" si="2"/>
        <v>2400</v>
      </c>
      <c r="M6" s="169">
        <f>E6-D6</f>
        <v>32558</v>
      </c>
      <c r="N6" s="170">
        <f>IF(D6=0,0,M6/D6)</f>
        <v>1.3847850580339693E-2</v>
      </c>
      <c r="O6" s="171" t="s">
        <v>157</v>
      </c>
      <c r="P6" s="171"/>
      <c r="Q6" s="171"/>
      <c r="R6" s="171"/>
      <c r="S6" s="463"/>
      <c r="T6" s="364"/>
      <c r="U6" s="364"/>
      <c r="V6" s="172"/>
      <c r="W6" s="364"/>
      <c r="X6" s="364"/>
      <c r="Y6" s="364"/>
      <c r="Z6" s="364"/>
      <c r="AA6" s="364"/>
      <c r="AB6" s="370"/>
      <c r="AC6" s="172"/>
      <c r="AD6" s="405">
        <v>2383681000</v>
      </c>
      <c r="AE6" s="400" t="s">
        <v>25</v>
      </c>
      <c r="AF6" s="681">
        <v>2351123000</v>
      </c>
      <c r="AG6" s="830">
        <f t="shared" ref="AG6:AG55" si="3">AD6-AF6</f>
        <v>32558000</v>
      </c>
      <c r="AH6" s="723"/>
    </row>
    <row r="7" spans="1:38" s="652" customFormat="1" ht="21" customHeight="1">
      <c r="A7" s="23"/>
      <c r="B7" s="24"/>
      <c r="C7" s="15" t="s">
        <v>32</v>
      </c>
      <c r="D7" s="65">
        <v>1472104</v>
      </c>
      <c r="E7" s="65">
        <f>ROUND(AD7/1000,0)</f>
        <v>1472104</v>
      </c>
      <c r="F7" s="65">
        <f>SUMIF($AB$8:$AB$19,"보조",$AD$8:$AD$19)/1000</f>
        <v>1350533</v>
      </c>
      <c r="G7" s="65">
        <f>SUMIF($AB$8:$AB$19,"6종",$AD$8:$AD$19)/1000</f>
        <v>83054</v>
      </c>
      <c r="H7" s="65">
        <f>SUMIF($AB$8:$AB$19,"4종",$AD$8:$AD$19)/1000</f>
        <v>0</v>
      </c>
      <c r="I7" s="65">
        <f>SUMIF($AB$8:$AB$19,"후원",$AD$8:$AD$19)/1000</f>
        <v>0</v>
      </c>
      <c r="J7" s="65">
        <f>SUMIF($AB$8:$AB$19,"입소",$AD$8:$AD$19)/1000</f>
        <v>0</v>
      </c>
      <c r="K7" s="65">
        <f>SUMIF($AB$8:$AB$19,"법인",$AD$8:$AD$19)/1000</f>
        <v>38517</v>
      </c>
      <c r="L7" s="65">
        <f>SUMIF($AB$8:$AB$19,"잡수",$AD$8:$AD$19)/1000</f>
        <v>0</v>
      </c>
      <c r="M7" s="64">
        <f>E7-D7</f>
        <v>0</v>
      </c>
      <c r="N7" s="69">
        <f>IF(D7=0,0,M7/D7)</f>
        <v>0</v>
      </c>
      <c r="O7" s="67" t="s">
        <v>829</v>
      </c>
      <c r="P7" s="67"/>
      <c r="Q7" s="91"/>
      <c r="R7" s="91"/>
      <c r="S7" s="195"/>
      <c r="T7" s="361"/>
      <c r="U7" s="361"/>
      <c r="V7" s="80"/>
      <c r="W7" s="365" t="s">
        <v>113</v>
      </c>
      <c r="X7" s="365"/>
      <c r="Y7" s="365"/>
      <c r="Z7" s="365"/>
      <c r="AA7" s="365"/>
      <c r="AB7" s="371"/>
      <c r="AC7" s="68"/>
      <c r="AD7" s="302">
        <v>1472104000</v>
      </c>
      <c r="AE7" s="336" t="s">
        <v>55</v>
      </c>
      <c r="AF7" s="603">
        <v>1472104000</v>
      </c>
      <c r="AG7" s="830">
        <f t="shared" si="3"/>
        <v>0</v>
      </c>
      <c r="AH7" s="723"/>
    </row>
    <row r="8" spans="1:38" s="652" customFormat="1" ht="21" customHeight="1">
      <c r="A8" s="23"/>
      <c r="B8" s="24"/>
      <c r="C8" s="24"/>
      <c r="D8" s="285"/>
      <c r="E8" s="283"/>
      <c r="F8" s="283"/>
      <c r="G8" s="283"/>
      <c r="H8" s="283"/>
      <c r="I8" s="283"/>
      <c r="J8" s="283"/>
      <c r="K8" s="283"/>
      <c r="L8" s="283"/>
      <c r="M8" s="60"/>
      <c r="N8" s="40"/>
      <c r="O8" s="195"/>
      <c r="P8" s="195"/>
      <c r="Q8" s="195"/>
      <c r="R8" s="195"/>
      <c r="S8" s="195"/>
      <c r="T8" s="367"/>
      <c r="U8" s="367"/>
      <c r="V8" s="301"/>
      <c r="W8" s="367"/>
      <c r="X8" s="367"/>
      <c r="Y8" s="367"/>
      <c r="Z8" s="367"/>
      <c r="AA8" s="367"/>
      <c r="AB8" s="367"/>
      <c r="AC8" s="409"/>
      <c r="AD8" s="409"/>
      <c r="AE8" s="401"/>
      <c r="AF8" s="603"/>
      <c r="AG8" s="830"/>
      <c r="AH8" s="723"/>
    </row>
    <row r="9" spans="1:38" s="652" customFormat="1" ht="21" customHeight="1">
      <c r="A9" s="23"/>
      <c r="B9" s="24"/>
      <c r="C9" s="24"/>
      <c r="D9" s="286"/>
      <c r="E9" s="284"/>
      <c r="F9" s="284"/>
      <c r="G9" s="284"/>
      <c r="H9" s="284"/>
      <c r="I9" s="284"/>
      <c r="J9" s="284"/>
      <c r="K9" s="284"/>
      <c r="L9" s="284"/>
      <c r="M9" s="60"/>
      <c r="N9" s="40"/>
      <c r="O9" s="468" t="s">
        <v>695</v>
      </c>
      <c r="P9" s="468"/>
      <c r="Q9" s="468"/>
      <c r="R9" s="468"/>
      <c r="S9" s="273"/>
      <c r="T9" s="274"/>
      <c r="U9" s="274"/>
      <c r="V9" s="272"/>
      <c r="W9" s="274"/>
      <c r="X9" s="274"/>
      <c r="Y9" s="274"/>
      <c r="Z9" s="274"/>
      <c r="AA9" s="274"/>
      <c r="AB9" s="351" t="s">
        <v>69</v>
      </c>
      <c r="AC9" s="197"/>
      <c r="AD9" s="197">
        <v>1350533000</v>
      </c>
      <c r="AE9" s="331" t="s">
        <v>55</v>
      </c>
      <c r="AF9" s="786">
        <v>1350533000</v>
      </c>
      <c r="AG9" s="830">
        <f t="shared" si="3"/>
        <v>0</v>
      </c>
      <c r="AH9" s="723"/>
    </row>
    <row r="10" spans="1:38" s="652" customFormat="1" ht="21" customHeight="1">
      <c r="A10" s="23"/>
      <c r="B10" s="24"/>
      <c r="C10" s="24"/>
      <c r="D10" s="81"/>
      <c r="E10" s="60"/>
      <c r="F10" s="60"/>
      <c r="G10" s="60"/>
      <c r="H10" s="60"/>
      <c r="I10" s="60"/>
      <c r="J10" s="60"/>
      <c r="K10" s="60"/>
      <c r="L10" s="60"/>
      <c r="M10" s="60"/>
      <c r="N10" s="40"/>
      <c r="O10" s="271"/>
      <c r="P10" s="271"/>
      <c r="Q10" s="271"/>
      <c r="R10" s="271"/>
      <c r="S10" s="272"/>
      <c r="T10" s="243"/>
      <c r="U10" s="274"/>
      <c r="V10" s="272"/>
      <c r="W10" s="243"/>
      <c r="X10" s="274"/>
      <c r="Y10" s="274"/>
      <c r="Z10" s="274"/>
      <c r="AA10" s="274"/>
      <c r="AB10" s="274"/>
      <c r="AC10" s="272"/>
      <c r="AD10" s="272"/>
      <c r="AE10" s="330"/>
      <c r="AF10" s="156"/>
      <c r="AG10" s="830"/>
      <c r="AH10" s="723"/>
    </row>
    <row r="11" spans="1:38" s="652" customFormat="1" ht="21" customHeight="1">
      <c r="A11" s="23"/>
      <c r="B11" s="24"/>
      <c r="C11" s="24"/>
      <c r="D11" s="81"/>
      <c r="E11" s="60"/>
      <c r="F11" s="60"/>
      <c r="G11" s="60"/>
      <c r="H11" s="60"/>
      <c r="I11" s="60"/>
      <c r="J11" s="60"/>
      <c r="K11" s="60"/>
      <c r="L11" s="60"/>
      <c r="M11" s="60"/>
      <c r="N11" s="40"/>
      <c r="O11" s="468" t="s">
        <v>696</v>
      </c>
      <c r="P11" s="468"/>
      <c r="Q11" s="468"/>
      <c r="R11" s="468"/>
      <c r="S11" s="273"/>
      <c r="T11" s="274"/>
      <c r="U11" s="274"/>
      <c r="V11" s="272"/>
      <c r="W11" s="274"/>
      <c r="X11" s="274"/>
      <c r="Y11" s="274"/>
      <c r="Z11" s="274"/>
      <c r="AA11" s="274"/>
      <c r="AB11" s="351" t="s">
        <v>496</v>
      </c>
      <c r="AC11" s="197"/>
      <c r="AD11" s="197">
        <v>83054000</v>
      </c>
      <c r="AE11" s="331" t="s">
        <v>55</v>
      </c>
      <c r="AF11" s="786">
        <v>83054000</v>
      </c>
      <c r="AG11" s="830">
        <f t="shared" si="3"/>
        <v>0</v>
      </c>
      <c r="AH11" s="723"/>
    </row>
    <row r="12" spans="1:38" s="652" customFormat="1" ht="21" customHeight="1">
      <c r="A12" s="23"/>
      <c r="B12" s="24"/>
      <c r="C12" s="24"/>
      <c r="D12" s="81"/>
      <c r="E12" s="60"/>
      <c r="F12" s="60"/>
      <c r="G12" s="60"/>
      <c r="H12" s="60"/>
      <c r="I12" s="60"/>
      <c r="J12" s="60"/>
      <c r="K12" s="60"/>
      <c r="L12" s="60"/>
      <c r="M12" s="60"/>
      <c r="N12" s="40"/>
      <c r="O12" s="273"/>
      <c r="P12" s="273"/>
      <c r="Q12" s="273"/>
      <c r="R12" s="273"/>
      <c r="S12" s="273"/>
      <c r="T12" s="274"/>
      <c r="U12" s="274"/>
      <c r="V12" s="272"/>
      <c r="W12" s="274"/>
      <c r="X12" s="274"/>
      <c r="Y12" s="274"/>
      <c r="Z12" s="274"/>
      <c r="AA12" s="274"/>
      <c r="AB12" s="274"/>
      <c r="AC12" s="275"/>
      <c r="AD12" s="275"/>
      <c r="AE12" s="330"/>
      <c r="AF12" s="407"/>
      <c r="AG12" s="830"/>
      <c r="AH12" s="723"/>
    </row>
    <row r="13" spans="1:38" s="652" customFormat="1" ht="21" customHeight="1">
      <c r="A13" s="23"/>
      <c r="B13" s="24"/>
      <c r="C13" s="24"/>
      <c r="D13" s="81"/>
      <c r="E13" s="60"/>
      <c r="F13" s="60"/>
      <c r="G13" s="60"/>
      <c r="H13" s="60"/>
      <c r="I13" s="60"/>
      <c r="J13" s="60"/>
      <c r="K13" s="60"/>
      <c r="L13" s="60"/>
      <c r="M13" s="60"/>
      <c r="N13" s="40"/>
      <c r="O13" s="273"/>
      <c r="P13" s="273"/>
      <c r="Q13" s="273"/>
      <c r="R13" s="273"/>
      <c r="S13" s="273"/>
      <c r="T13" s="274"/>
      <c r="U13" s="274"/>
      <c r="V13" s="272"/>
      <c r="W13" s="274"/>
      <c r="X13" s="274"/>
      <c r="Y13" s="274"/>
      <c r="Z13" s="274"/>
      <c r="AA13" s="274"/>
      <c r="AB13" s="352"/>
      <c r="AC13" s="252"/>
      <c r="AD13" s="252"/>
      <c r="AE13" s="453"/>
      <c r="AF13" s="407"/>
      <c r="AG13" s="830"/>
      <c r="AH13" s="723"/>
    </row>
    <row r="14" spans="1:38" s="652" customFormat="1" ht="21" customHeight="1">
      <c r="A14" s="23"/>
      <c r="B14" s="24"/>
      <c r="C14" s="24"/>
      <c r="D14" s="81"/>
      <c r="E14" s="60"/>
      <c r="F14" s="60"/>
      <c r="G14" s="60"/>
      <c r="H14" s="60"/>
      <c r="I14" s="60"/>
      <c r="J14" s="60"/>
      <c r="K14" s="60"/>
      <c r="L14" s="60"/>
      <c r="M14" s="60"/>
      <c r="N14" s="40"/>
      <c r="O14" s="468" t="s">
        <v>697</v>
      </c>
      <c r="P14" s="273"/>
      <c r="Q14" s="273"/>
      <c r="R14" s="273"/>
      <c r="S14" s="273"/>
      <c r="T14" s="274"/>
      <c r="U14" s="274"/>
      <c r="V14" s="272"/>
      <c r="W14" s="274"/>
      <c r="X14" s="274"/>
      <c r="Y14" s="274"/>
      <c r="Z14" s="274"/>
      <c r="AA14" s="351"/>
      <c r="AB14" s="351"/>
      <c r="AC14" s="197"/>
      <c r="AD14" s="197">
        <v>38517000</v>
      </c>
      <c r="AE14" s="331" t="s">
        <v>55</v>
      </c>
      <c r="AF14" s="786">
        <v>38517000</v>
      </c>
      <c r="AG14" s="830">
        <f t="shared" si="3"/>
        <v>0</v>
      </c>
      <c r="AH14" s="723"/>
    </row>
    <row r="15" spans="1:38" s="652" customFormat="1" ht="21" customHeight="1">
      <c r="A15" s="23"/>
      <c r="B15" s="24"/>
      <c r="C15" s="24"/>
      <c r="D15" s="81"/>
      <c r="E15" s="60"/>
      <c r="F15" s="60"/>
      <c r="G15" s="60"/>
      <c r="H15" s="60"/>
      <c r="I15" s="60"/>
      <c r="J15" s="60"/>
      <c r="K15" s="60"/>
      <c r="L15" s="60"/>
      <c r="M15" s="60"/>
      <c r="N15" s="40"/>
      <c r="O15" s="273" t="s">
        <v>698</v>
      </c>
      <c r="P15" s="273"/>
      <c r="Q15" s="273"/>
      <c r="R15" s="273"/>
      <c r="S15" s="272">
        <v>1100000</v>
      </c>
      <c r="T15" s="274" t="s">
        <v>440</v>
      </c>
      <c r="U15" s="243" t="s">
        <v>441</v>
      </c>
      <c r="V15" s="249">
        <v>6</v>
      </c>
      <c r="W15" s="187" t="s">
        <v>442</v>
      </c>
      <c r="X15" s="274"/>
      <c r="Y15" s="274"/>
      <c r="Z15" s="274"/>
      <c r="AA15" s="274" t="s">
        <v>443</v>
      </c>
      <c r="AB15" s="274" t="s">
        <v>444</v>
      </c>
      <c r="AC15" s="275"/>
      <c r="AD15" s="275">
        <v>6050000</v>
      </c>
      <c r="AE15" s="330" t="s">
        <v>55</v>
      </c>
      <c r="AF15" s="407">
        <v>6050000</v>
      </c>
      <c r="AG15" s="830">
        <f t="shared" si="3"/>
        <v>0</v>
      </c>
      <c r="AH15" s="723"/>
    </row>
    <row r="16" spans="1:38" s="652" customFormat="1" ht="21" customHeight="1">
      <c r="A16" s="23"/>
      <c r="B16" s="24"/>
      <c r="C16" s="24"/>
      <c r="D16" s="81"/>
      <c r="E16" s="60"/>
      <c r="F16" s="60"/>
      <c r="G16" s="60"/>
      <c r="H16" s="60"/>
      <c r="I16" s="60"/>
      <c r="J16" s="60"/>
      <c r="K16" s="60"/>
      <c r="L16" s="60"/>
      <c r="M16" s="60"/>
      <c r="N16" s="40"/>
      <c r="O16" s="273" t="s">
        <v>699</v>
      </c>
      <c r="P16" s="273"/>
      <c r="Q16" s="273"/>
      <c r="R16" s="273"/>
      <c r="S16" s="272">
        <v>2291500</v>
      </c>
      <c r="T16" s="274" t="s">
        <v>55</v>
      </c>
      <c r="U16" s="243" t="s">
        <v>56</v>
      </c>
      <c r="V16" s="249">
        <v>12</v>
      </c>
      <c r="W16" s="187" t="s">
        <v>0</v>
      </c>
      <c r="X16" s="274"/>
      <c r="Y16" s="274"/>
      <c r="Z16" s="274"/>
      <c r="AA16" s="274" t="s">
        <v>53</v>
      </c>
      <c r="AB16" s="274" t="s">
        <v>147</v>
      </c>
      <c r="AC16" s="275"/>
      <c r="AD16" s="275">
        <v>27498000</v>
      </c>
      <c r="AE16" s="330" t="s">
        <v>55</v>
      </c>
      <c r="AF16" s="407">
        <v>27498000</v>
      </c>
      <c r="AG16" s="830"/>
      <c r="AH16" s="723"/>
    </row>
    <row r="17" spans="1:34" s="652" customFormat="1" ht="21" customHeight="1">
      <c r="A17" s="23"/>
      <c r="B17" s="24"/>
      <c r="C17" s="24"/>
      <c r="D17" s="81"/>
      <c r="E17" s="60"/>
      <c r="F17" s="60"/>
      <c r="G17" s="60"/>
      <c r="H17" s="60"/>
      <c r="I17" s="60"/>
      <c r="J17" s="60"/>
      <c r="K17" s="60"/>
      <c r="L17" s="60"/>
      <c r="M17" s="60"/>
      <c r="N17" s="40"/>
      <c r="O17" s="273" t="s">
        <v>700</v>
      </c>
      <c r="P17" s="273"/>
      <c r="Q17" s="273"/>
      <c r="R17" s="273"/>
      <c r="S17" s="272">
        <v>2239000</v>
      </c>
      <c r="T17" s="274" t="s">
        <v>440</v>
      </c>
      <c r="U17" s="243" t="s">
        <v>441</v>
      </c>
      <c r="V17" s="249">
        <v>1</v>
      </c>
      <c r="W17" s="187" t="s">
        <v>442</v>
      </c>
      <c r="X17" s="274"/>
      <c r="Y17" s="274"/>
      <c r="Z17" s="274"/>
      <c r="AA17" s="274" t="s">
        <v>443</v>
      </c>
      <c r="AB17" s="274" t="s">
        <v>444</v>
      </c>
      <c r="AC17" s="275"/>
      <c r="AD17" s="275">
        <v>2239000</v>
      </c>
      <c r="AE17" s="330" t="s">
        <v>55</v>
      </c>
      <c r="AF17" s="407">
        <v>2239000</v>
      </c>
      <c r="AG17" s="830">
        <f t="shared" si="3"/>
        <v>0</v>
      </c>
      <c r="AH17" s="723"/>
    </row>
    <row r="18" spans="1:34" s="652" customFormat="1" ht="21" customHeight="1">
      <c r="A18" s="23"/>
      <c r="B18" s="24"/>
      <c r="C18" s="24"/>
      <c r="D18" s="81"/>
      <c r="E18" s="60"/>
      <c r="F18" s="60"/>
      <c r="G18" s="60"/>
      <c r="H18" s="60"/>
      <c r="I18" s="60"/>
      <c r="J18" s="60"/>
      <c r="K18" s="60"/>
      <c r="L18" s="60"/>
      <c r="M18" s="60"/>
      <c r="N18" s="40"/>
      <c r="O18" s="273" t="s">
        <v>701</v>
      </c>
      <c r="P18" s="273"/>
      <c r="Q18" s="273"/>
      <c r="R18" s="273"/>
      <c r="S18" s="272">
        <v>227500</v>
      </c>
      <c r="T18" s="274" t="s">
        <v>440</v>
      </c>
      <c r="U18" s="243" t="s">
        <v>441</v>
      </c>
      <c r="V18" s="249">
        <v>12</v>
      </c>
      <c r="W18" s="187" t="s">
        <v>442</v>
      </c>
      <c r="X18" s="274"/>
      <c r="Y18" s="274"/>
      <c r="Z18" s="274"/>
      <c r="AA18" s="274" t="s">
        <v>443</v>
      </c>
      <c r="AB18" s="274" t="s">
        <v>444</v>
      </c>
      <c r="AC18" s="275"/>
      <c r="AD18" s="275">
        <v>2730000</v>
      </c>
      <c r="AE18" s="330" t="s">
        <v>55</v>
      </c>
      <c r="AF18" s="407">
        <v>2730000</v>
      </c>
      <c r="AG18" s="830">
        <f t="shared" si="3"/>
        <v>0</v>
      </c>
      <c r="AH18" s="723"/>
    </row>
    <row r="19" spans="1:34" s="652" customFormat="1" ht="21" customHeight="1">
      <c r="A19" s="23"/>
      <c r="B19" s="24"/>
      <c r="C19" s="24"/>
      <c r="D19" s="81"/>
      <c r="E19" s="60"/>
      <c r="F19" s="60"/>
      <c r="G19" s="60"/>
      <c r="H19" s="60"/>
      <c r="I19" s="60"/>
      <c r="J19" s="60"/>
      <c r="K19" s="60"/>
      <c r="L19" s="60"/>
      <c r="M19" s="60"/>
      <c r="N19" s="40"/>
      <c r="O19" s="273"/>
      <c r="P19" s="273"/>
      <c r="Q19" s="273"/>
      <c r="R19" s="273"/>
      <c r="S19" s="273"/>
      <c r="T19" s="274"/>
      <c r="U19" s="274"/>
      <c r="V19" s="467"/>
      <c r="W19" s="351"/>
      <c r="X19" s="351"/>
      <c r="Y19" s="351"/>
      <c r="Z19" s="351"/>
      <c r="AA19" s="351"/>
      <c r="AB19" s="351"/>
      <c r="AC19" s="197"/>
      <c r="AD19" s="197"/>
      <c r="AE19" s="326"/>
      <c r="AF19" s="407"/>
      <c r="AG19" s="830"/>
      <c r="AH19" s="723"/>
    </row>
    <row r="20" spans="1:34" s="652" customFormat="1" ht="21" customHeight="1">
      <c r="A20" s="23"/>
      <c r="B20" s="24"/>
      <c r="C20" s="15" t="s">
        <v>62</v>
      </c>
      <c r="D20" s="83">
        <v>2200</v>
      </c>
      <c r="E20" s="65">
        <f>ROUND(AD20/1000,0)</f>
        <v>2400</v>
      </c>
      <c r="F20" s="65">
        <f>SUMIF($AB$21:$AB$22,"보조",$AD$21:$AD$22)/1000</f>
        <v>0</v>
      </c>
      <c r="G20" s="65">
        <f>SUMIF($AB$21:$AB$22,"6종",$AD$21:$AD$22)/1000</f>
        <v>0</v>
      </c>
      <c r="H20" s="65">
        <f>SUMIF($AB$21:$AB$22,"4종",$AD$21:$AD$22)/1000</f>
        <v>0</v>
      </c>
      <c r="I20" s="65">
        <f>SUMIF($AB$21:$AB$22,"후원",$AD$21:$AD$22)/1000</f>
        <v>0</v>
      </c>
      <c r="J20" s="65">
        <f>SUMIF($AB$21:$AB$22,"입소",$AD$21:$AD$22)/1000</f>
        <v>0</v>
      </c>
      <c r="K20" s="65">
        <f>SUMIF($AB$21:$AB$22,"법인",$AD$21:$AD$22)/1000</f>
        <v>0</v>
      </c>
      <c r="L20" s="65">
        <f>SUMIF($AB$21:$AB$22,"잡수",$AD$21:$AD$22)/1000</f>
        <v>2400</v>
      </c>
      <c r="M20" s="71">
        <f>E20-D20</f>
        <v>200</v>
      </c>
      <c r="N20" s="69">
        <f>IF(D20=0,0,M20/D20)</f>
        <v>9.0909090909090912E-2</v>
      </c>
      <c r="O20" s="157" t="s">
        <v>63</v>
      </c>
      <c r="P20" s="464"/>
      <c r="Q20" s="158"/>
      <c r="R20" s="158"/>
      <c r="S20" s="158"/>
      <c r="T20" s="366"/>
      <c r="U20" s="366"/>
      <c r="V20" s="301"/>
      <c r="W20" s="371" t="s">
        <v>113</v>
      </c>
      <c r="X20" s="371"/>
      <c r="Y20" s="371"/>
      <c r="Z20" s="371"/>
      <c r="AA20" s="371"/>
      <c r="AB20" s="371"/>
      <c r="AC20" s="302"/>
      <c r="AD20" s="302">
        <v>2400000</v>
      </c>
      <c r="AE20" s="336" t="s">
        <v>55</v>
      </c>
      <c r="AF20" s="603">
        <v>2200000</v>
      </c>
      <c r="AG20" s="830">
        <f t="shared" si="3"/>
        <v>200000</v>
      </c>
      <c r="AH20" s="723"/>
    </row>
    <row r="21" spans="1:34" s="652" customFormat="1" ht="21" customHeight="1">
      <c r="A21" s="23"/>
      <c r="B21" s="24"/>
      <c r="C21" s="24"/>
      <c r="D21" s="81"/>
      <c r="E21" s="60"/>
      <c r="F21" s="60"/>
      <c r="G21" s="60"/>
      <c r="H21" s="60"/>
      <c r="I21" s="60"/>
      <c r="J21" s="60"/>
      <c r="K21" s="60"/>
      <c r="L21" s="60"/>
      <c r="M21" s="60"/>
      <c r="N21" s="40"/>
      <c r="O21" s="273" t="s">
        <v>942</v>
      </c>
      <c r="P21" s="200"/>
      <c r="Q21" s="200"/>
      <c r="R21" s="200"/>
      <c r="S21" s="272">
        <v>100000</v>
      </c>
      <c r="T21" s="274" t="s">
        <v>55</v>
      </c>
      <c r="U21" s="243" t="s">
        <v>56</v>
      </c>
      <c r="V21" s="272"/>
      <c r="W21" s="274"/>
      <c r="X21" s="243"/>
      <c r="Y21" s="311">
        <v>24</v>
      </c>
      <c r="Z21" s="274" t="s">
        <v>82</v>
      </c>
      <c r="AA21" s="274" t="s">
        <v>53</v>
      </c>
      <c r="AB21" s="274" t="s">
        <v>807</v>
      </c>
      <c r="AC21" s="275"/>
      <c r="AD21" s="275">
        <v>2400000</v>
      </c>
      <c r="AE21" s="318" t="s">
        <v>55</v>
      </c>
      <c r="AF21" s="407">
        <v>2200000</v>
      </c>
      <c r="AG21" s="830">
        <f t="shared" si="3"/>
        <v>200000</v>
      </c>
      <c r="AH21" s="723"/>
    </row>
    <row r="22" spans="1:34" s="652" customFormat="1" ht="21" customHeight="1">
      <c r="A22" s="23"/>
      <c r="B22" s="24"/>
      <c r="C22" s="24"/>
      <c r="D22" s="81"/>
      <c r="E22" s="60"/>
      <c r="F22" s="60"/>
      <c r="G22" s="60"/>
      <c r="H22" s="60"/>
      <c r="I22" s="60"/>
      <c r="J22" s="60"/>
      <c r="K22" s="60"/>
      <c r="L22" s="60"/>
      <c r="M22" s="60"/>
      <c r="N22" s="40"/>
      <c r="O22" s="273"/>
      <c r="P22" s="273"/>
      <c r="Q22" s="273"/>
      <c r="R22" s="273"/>
      <c r="S22" s="272"/>
      <c r="T22" s="274"/>
      <c r="U22" s="243"/>
      <c r="V22" s="272"/>
      <c r="W22" s="274"/>
      <c r="X22" s="243"/>
      <c r="Y22" s="689"/>
      <c r="Z22" s="274"/>
      <c r="AA22" s="274"/>
      <c r="AB22" s="274"/>
      <c r="AC22" s="275"/>
      <c r="AD22" s="272"/>
      <c r="AE22" s="324"/>
      <c r="AF22" s="156"/>
      <c r="AG22" s="830"/>
      <c r="AH22" s="723"/>
    </row>
    <row r="23" spans="1:34" s="652" customFormat="1" ht="21" customHeight="1">
      <c r="A23" s="23"/>
      <c r="B23" s="24"/>
      <c r="C23" s="15" t="s">
        <v>33</v>
      </c>
      <c r="D23" s="83">
        <v>487433</v>
      </c>
      <c r="E23" s="65">
        <f>ROUND(AD23/1000,0)</f>
        <v>517245</v>
      </c>
      <c r="F23" s="65">
        <f>SUMIF($AB$24:$AB$43,"보조",$AD$24:$AD$43)/1000</f>
        <v>455317</v>
      </c>
      <c r="G23" s="65">
        <f>SUMIF($AB$24:$AB$43,"6종",$AD$24:$AD$43)/1000</f>
        <v>48836</v>
      </c>
      <c r="H23" s="65">
        <f>SUMIF($AB$24:$AB$43,"4종",$AD$24:$AD$43)/1000</f>
        <v>0</v>
      </c>
      <c r="I23" s="65">
        <f>SUMIF($AB$24:$AB$43,"후원",$AD$24:$AD$43)/1000</f>
        <v>0</v>
      </c>
      <c r="J23" s="65">
        <f>SUMIF($AB$24:$AB$43,"입소",$AD$24:$AD$43)/1000</f>
        <v>0</v>
      </c>
      <c r="K23" s="65">
        <f>SUMIF($AB$24:$AB$43,"법인",$AD$24:$AD$43)/1000</f>
        <v>13092</v>
      </c>
      <c r="L23" s="65">
        <f>SUMIF($AB$24:$AB$43,"잡수",$AD$24:$AD$43)/1000</f>
        <v>0</v>
      </c>
      <c r="M23" s="64">
        <f>E23-D23</f>
        <v>29812</v>
      </c>
      <c r="N23" s="69">
        <f>IF(D23=0,0,M23/D23)</f>
        <v>6.1161226260839953E-2</v>
      </c>
      <c r="O23" s="157" t="s">
        <v>34</v>
      </c>
      <c r="P23" s="464"/>
      <c r="Q23" s="158"/>
      <c r="R23" s="158"/>
      <c r="S23" s="158"/>
      <c r="T23" s="366"/>
      <c r="U23" s="366"/>
      <c r="V23" s="159"/>
      <c r="W23" s="370" t="s">
        <v>113</v>
      </c>
      <c r="X23" s="370"/>
      <c r="Y23" s="370"/>
      <c r="Z23" s="370"/>
      <c r="AA23" s="370"/>
      <c r="AB23" s="370"/>
      <c r="AC23" s="160"/>
      <c r="AD23" s="160">
        <v>517245000</v>
      </c>
      <c r="AE23" s="402" t="s">
        <v>55</v>
      </c>
      <c r="AF23" s="603">
        <v>487433000</v>
      </c>
      <c r="AG23" s="830">
        <f t="shared" si="3"/>
        <v>29812000</v>
      </c>
      <c r="AH23" s="723"/>
    </row>
    <row r="24" spans="1:34" s="652" customFormat="1" ht="21" customHeight="1">
      <c r="A24" s="23"/>
      <c r="B24" s="24"/>
      <c r="C24" s="24"/>
      <c r="D24" s="285"/>
      <c r="E24" s="283"/>
      <c r="F24" s="283"/>
      <c r="G24" s="283"/>
      <c r="H24" s="283"/>
      <c r="I24" s="283"/>
      <c r="J24" s="283"/>
      <c r="K24" s="283"/>
      <c r="L24" s="283"/>
      <c r="M24" s="60"/>
      <c r="N24" s="40"/>
      <c r="O24" s="468" t="s">
        <v>710</v>
      </c>
      <c r="P24" s="273"/>
      <c r="Q24" s="273"/>
      <c r="R24" s="273"/>
      <c r="S24" s="273"/>
      <c r="T24" s="274"/>
      <c r="U24" s="274"/>
      <c r="V24" s="272"/>
      <c r="W24" s="351" t="s">
        <v>148</v>
      </c>
      <c r="X24" s="351"/>
      <c r="Y24" s="351"/>
      <c r="Z24" s="351"/>
      <c r="AA24" s="351"/>
      <c r="AB24" s="351"/>
      <c r="AC24" s="197" t="s">
        <v>149</v>
      </c>
      <c r="AD24" s="197">
        <v>150679000</v>
      </c>
      <c r="AE24" s="331" t="s">
        <v>55</v>
      </c>
      <c r="AF24" s="786">
        <v>150678000</v>
      </c>
      <c r="AG24" s="830">
        <f t="shared" si="3"/>
        <v>1000</v>
      </c>
      <c r="AH24" s="723"/>
    </row>
    <row r="25" spans="1:34" s="652" customFormat="1" ht="21" customHeight="1">
      <c r="A25" s="23"/>
      <c r="B25" s="24"/>
      <c r="C25" s="24"/>
      <c r="D25" s="286"/>
      <c r="E25" s="284"/>
      <c r="F25" s="284"/>
      <c r="G25" s="284"/>
      <c r="H25" s="284"/>
      <c r="I25" s="284"/>
      <c r="J25" s="284"/>
      <c r="K25" s="284"/>
      <c r="L25" s="284"/>
      <c r="M25" s="60"/>
      <c r="N25" s="40"/>
      <c r="O25" s="273" t="s">
        <v>702</v>
      </c>
      <c r="P25" s="273"/>
      <c r="Q25" s="273"/>
      <c r="R25" s="273"/>
      <c r="S25" s="273"/>
      <c r="T25" s="274"/>
      <c r="U25" s="274"/>
      <c r="V25" s="272"/>
      <c r="W25" s="274"/>
      <c r="X25" s="274"/>
      <c r="Y25" s="274"/>
      <c r="Z25" s="274"/>
      <c r="AA25" s="274"/>
      <c r="AB25" s="274" t="s">
        <v>69</v>
      </c>
      <c r="AC25" s="275"/>
      <c r="AD25" s="275">
        <v>137550000</v>
      </c>
      <c r="AE25" s="330" t="s">
        <v>55</v>
      </c>
      <c r="AF25" s="407">
        <v>137550000</v>
      </c>
      <c r="AG25" s="830">
        <f t="shared" si="3"/>
        <v>0</v>
      </c>
      <c r="AH25" s="723"/>
    </row>
    <row r="26" spans="1:34" s="652" customFormat="1" ht="21" customHeight="1">
      <c r="A26" s="23"/>
      <c r="B26" s="24"/>
      <c r="C26" s="24"/>
      <c r="D26" s="81"/>
      <c r="E26" s="60"/>
      <c r="F26" s="60"/>
      <c r="G26" s="60"/>
      <c r="H26" s="60"/>
      <c r="I26" s="60"/>
      <c r="J26" s="60"/>
      <c r="K26" s="60"/>
      <c r="L26" s="60"/>
      <c r="M26" s="60"/>
      <c r="N26" s="40"/>
      <c r="O26" s="273" t="s">
        <v>703</v>
      </c>
      <c r="P26" s="273"/>
      <c r="Q26" s="273"/>
      <c r="R26" s="273"/>
      <c r="S26" s="273"/>
      <c r="T26" s="274"/>
      <c r="U26" s="274"/>
      <c r="V26" s="272"/>
      <c r="W26" s="274"/>
      <c r="X26" s="274"/>
      <c r="Y26" s="274"/>
      <c r="Z26" s="274"/>
      <c r="AA26" s="274"/>
      <c r="AB26" s="274" t="s">
        <v>496</v>
      </c>
      <c r="AC26" s="275"/>
      <c r="AD26" s="275">
        <v>8262000</v>
      </c>
      <c r="AE26" s="330" t="s">
        <v>55</v>
      </c>
      <c r="AF26" s="407">
        <v>8261000</v>
      </c>
      <c r="AG26" s="830">
        <f t="shared" si="3"/>
        <v>1000</v>
      </c>
      <c r="AH26" s="723"/>
    </row>
    <row r="27" spans="1:34" s="652" customFormat="1" ht="21" customHeight="1">
      <c r="A27" s="23"/>
      <c r="B27" s="24"/>
      <c r="C27" s="24"/>
      <c r="D27" s="81"/>
      <c r="E27" s="60"/>
      <c r="F27" s="60"/>
      <c r="G27" s="60"/>
      <c r="H27" s="60"/>
      <c r="I27" s="60"/>
      <c r="J27" s="60"/>
      <c r="K27" s="60"/>
      <c r="L27" s="60"/>
      <c r="M27" s="60"/>
      <c r="N27" s="40"/>
      <c r="O27" s="273" t="s">
        <v>704</v>
      </c>
      <c r="P27" s="273"/>
      <c r="Q27" s="273"/>
      <c r="R27" s="273"/>
      <c r="S27" s="273"/>
      <c r="T27" s="274"/>
      <c r="U27" s="274"/>
      <c r="V27" s="272"/>
      <c r="W27" s="274"/>
      <c r="X27" s="274"/>
      <c r="Y27" s="274"/>
      <c r="Z27" s="274"/>
      <c r="AA27" s="274"/>
      <c r="AB27" s="274" t="s">
        <v>147</v>
      </c>
      <c r="AC27" s="275"/>
      <c r="AD27" s="275">
        <v>2750000</v>
      </c>
      <c r="AE27" s="330" t="s">
        <v>55</v>
      </c>
      <c r="AF27" s="407">
        <v>2750000</v>
      </c>
      <c r="AG27" s="830">
        <f t="shared" ref="AG27" si="4">AD27-AF27</f>
        <v>0</v>
      </c>
      <c r="AH27" s="723"/>
    </row>
    <row r="28" spans="1:34" s="652" customFormat="1" ht="21" customHeight="1">
      <c r="A28" s="23"/>
      <c r="B28" s="24"/>
      <c r="C28" s="24"/>
      <c r="D28" s="81"/>
      <c r="E28" s="60"/>
      <c r="F28" s="60"/>
      <c r="G28" s="60"/>
      <c r="H28" s="60"/>
      <c r="I28" s="60"/>
      <c r="J28" s="60"/>
      <c r="K28" s="60"/>
      <c r="L28" s="60"/>
      <c r="M28" s="60"/>
      <c r="N28" s="40"/>
      <c r="O28" s="273" t="s">
        <v>705</v>
      </c>
      <c r="P28" s="273"/>
      <c r="Q28" s="273"/>
      <c r="R28" s="273"/>
      <c r="S28" s="273"/>
      <c r="T28" s="274"/>
      <c r="U28" s="274"/>
      <c r="V28" s="272"/>
      <c r="W28" s="274"/>
      <c r="X28" s="274"/>
      <c r="Y28" s="274"/>
      <c r="Z28" s="274"/>
      <c r="AA28" s="274"/>
      <c r="AB28" s="274" t="s">
        <v>147</v>
      </c>
      <c r="AC28" s="275"/>
      <c r="AD28" s="275">
        <v>1343000</v>
      </c>
      <c r="AE28" s="330" t="s">
        <v>55</v>
      </c>
      <c r="AF28" s="407">
        <v>1343000</v>
      </c>
      <c r="AG28" s="830">
        <f t="shared" ref="AG28" si="5">AD28-AF28</f>
        <v>0</v>
      </c>
      <c r="AH28" s="723"/>
    </row>
    <row r="29" spans="1:34" s="652" customFormat="1" ht="21" customHeight="1">
      <c r="A29" s="23"/>
      <c r="B29" s="24"/>
      <c r="C29" s="24"/>
      <c r="D29" s="81"/>
      <c r="E29" s="60"/>
      <c r="F29" s="60"/>
      <c r="G29" s="60"/>
      <c r="H29" s="60"/>
      <c r="I29" s="60"/>
      <c r="J29" s="60"/>
      <c r="K29" s="60"/>
      <c r="L29" s="60"/>
      <c r="M29" s="60"/>
      <c r="N29" s="40"/>
      <c r="O29" s="273" t="s">
        <v>706</v>
      </c>
      <c r="P29" s="273"/>
      <c r="Q29" s="273"/>
      <c r="R29" s="273"/>
      <c r="S29" s="273"/>
      <c r="T29" s="274"/>
      <c r="U29" s="274"/>
      <c r="V29" s="272"/>
      <c r="W29" s="274"/>
      <c r="X29" s="274"/>
      <c r="Y29" s="274"/>
      <c r="Z29" s="274"/>
      <c r="AA29" s="274"/>
      <c r="AB29" s="274" t="s">
        <v>147</v>
      </c>
      <c r="AC29" s="275"/>
      <c r="AD29" s="275">
        <v>550000</v>
      </c>
      <c r="AE29" s="330" t="s">
        <v>55</v>
      </c>
      <c r="AF29" s="407">
        <v>550000</v>
      </c>
      <c r="AG29" s="830">
        <f t="shared" si="3"/>
        <v>0</v>
      </c>
      <c r="AH29" s="723"/>
    </row>
    <row r="30" spans="1:34" s="652" customFormat="1" ht="21" customHeight="1">
      <c r="A30" s="23"/>
      <c r="B30" s="24"/>
      <c r="C30" s="24"/>
      <c r="D30" s="81"/>
      <c r="E30" s="60"/>
      <c r="F30" s="60"/>
      <c r="G30" s="60"/>
      <c r="H30" s="60"/>
      <c r="I30" s="60"/>
      <c r="J30" s="60"/>
      <c r="K30" s="60"/>
      <c r="L30" s="60"/>
      <c r="M30" s="60"/>
      <c r="N30" s="40"/>
      <c r="O30" s="273" t="s">
        <v>707</v>
      </c>
      <c r="P30" s="273"/>
      <c r="Q30" s="273"/>
      <c r="R30" s="273"/>
      <c r="S30" s="273"/>
      <c r="T30" s="274"/>
      <c r="U30" s="274"/>
      <c r="V30" s="272"/>
      <c r="W30" s="274"/>
      <c r="X30" s="274"/>
      <c r="Y30" s="274"/>
      <c r="Z30" s="274"/>
      <c r="AA30" s="274"/>
      <c r="AB30" s="274" t="s">
        <v>147</v>
      </c>
      <c r="AC30" s="275"/>
      <c r="AD30" s="275">
        <v>224000</v>
      </c>
      <c r="AE30" s="330" t="s">
        <v>55</v>
      </c>
      <c r="AF30" s="407">
        <v>224000</v>
      </c>
      <c r="AG30" s="830">
        <f t="shared" si="3"/>
        <v>0</v>
      </c>
      <c r="AH30" s="723"/>
    </row>
    <row r="31" spans="1:34" s="652" customFormat="1" ht="21" customHeight="1">
      <c r="A31" s="23"/>
      <c r="B31" s="24"/>
      <c r="C31" s="24"/>
      <c r="D31" s="81"/>
      <c r="E31" s="60"/>
      <c r="F31" s="60"/>
      <c r="G31" s="60"/>
      <c r="H31" s="60"/>
      <c r="I31" s="60"/>
      <c r="J31" s="60"/>
      <c r="K31" s="60"/>
      <c r="L31" s="60"/>
      <c r="M31" s="60"/>
      <c r="N31" s="40"/>
      <c r="O31" s="273"/>
      <c r="P31" s="273"/>
      <c r="Q31" s="273"/>
      <c r="R31" s="273"/>
      <c r="S31" s="273"/>
      <c r="T31" s="274"/>
      <c r="U31" s="274"/>
      <c r="V31" s="272"/>
      <c r="W31" s="274"/>
      <c r="X31" s="274"/>
      <c r="Y31" s="274"/>
      <c r="Z31" s="274"/>
      <c r="AA31" s="274"/>
      <c r="AB31" s="274"/>
      <c r="AC31" s="275"/>
      <c r="AD31" s="275"/>
      <c r="AE31" s="330"/>
      <c r="AF31" s="407"/>
      <c r="AG31" s="830"/>
      <c r="AH31" s="723"/>
    </row>
    <row r="32" spans="1:34" s="652" customFormat="1" ht="21" customHeight="1">
      <c r="A32" s="23"/>
      <c r="B32" s="24"/>
      <c r="C32" s="24"/>
      <c r="D32" s="81"/>
      <c r="E32" s="60"/>
      <c r="F32" s="60"/>
      <c r="G32" s="60"/>
      <c r="H32" s="60"/>
      <c r="I32" s="60"/>
      <c r="J32" s="60"/>
      <c r="K32" s="60"/>
      <c r="L32" s="60"/>
      <c r="M32" s="60"/>
      <c r="N32" s="40"/>
      <c r="O32" s="468" t="s">
        <v>711</v>
      </c>
      <c r="P32" s="273"/>
      <c r="Q32" s="273"/>
      <c r="R32" s="273"/>
      <c r="S32" s="273"/>
      <c r="T32" s="274"/>
      <c r="U32" s="274"/>
      <c r="V32" s="272"/>
      <c r="W32" s="351" t="s">
        <v>148</v>
      </c>
      <c r="X32" s="351"/>
      <c r="Y32" s="351"/>
      <c r="Z32" s="351"/>
      <c r="AA32" s="351"/>
      <c r="AB32" s="351"/>
      <c r="AC32" s="197" t="s">
        <v>149</v>
      </c>
      <c r="AD32" s="197">
        <v>23550000</v>
      </c>
      <c r="AE32" s="331" t="s">
        <v>55</v>
      </c>
      <c r="AF32" s="785">
        <v>23550000</v>
      </c>
      <c r="AG32" s="830">
        <f t="shared" si="3"/>
        <v>0</v>
      </c>
      <c r="AH32" s="723"/>
    </row>
    <row r="33" spans="1:34" s="652" customFormat="1" ht="21" customHeight="1">
      <c r="A33" s="23"/>
      <c r="B33" s="24"/>
      <c r="C33" s="24"/>
      <c r="D33" s="81"/>
      <c r="E33" s="60"/>
      <c r="F33" s="60"/>
      <c r="G33" s="60"/>
      <c r="H33" s="60"/>
      <c r="I33" s="60"/>
      <c r="J33" s="60"/>
      <c r="K33" s="60"/>
      <c r="L33" s="60"/>
      <c r="M33" s="60"/>
      <c r="N33" s="40"/>
      <c r="O33" s="273" t="s">
        <v>702</v>
      </c>
      <c r="P33" s="273"/>
      <c r="Q33" s="273"/>
      <c r="R33" s="273"/>
      <c r="S33" s="273"/>
      <c r="T33" s="274"/>
      <c r="U33" s="274"/>
      <c r="V33" s="272"/>
      <c r="W33" s="274"/>
      <c r="X33" s="274"/>
      <c r="Y33" s="274"/>
      <c r="Z33" s="274"/>
      <c r="AA33" s="274"/>
      <c r="AB33" s="274" t="s">
        <v>69</v>
      </c>
      <c r="AC33" s="275"/>
      <c r="AD33" s="275">
        <v>22830000</v>
      </c>
      <c r="AE33" s="330" t="s">
        <v>55</v>
      </c>
      <c r="AF33" s="275">
        <v>22830000</v>
      </c>
      <c r="AG33" s="830">
        <f t="shared" si="3"/>
        <v>0</v>
      </c>
      <c r="AH33" s="723"/>
    </row>
    <row r="34" spans="1:34" s="652" customFormat="1" ht="21" customHeight="1">
      <c r="A34" s="23"/>
      <c r="B34" s="24"/>
      <c r="C34" s="24"/>
      <c r="D34" s="81"/>
      <c r="E34" s="60"/>
      <c r="F34" s="60"/>
      <c r="G34" s="60"/>
      <c r="H34" s="60"/>
      <c r="I34" s="60"/>
      <c r="J34" s="60"/>
      <c r="K34" s="60"/>
      <c r="L34" s="60"/>
      <c r="M34" s="60"/>
      <c r="N34" s="40"/>
      <c r="O34" s="273" t="s">
        <v>703</v>
      </c>
      <c r="P34" s="273"/>
      <c r="Q34" s="273"/>
      <c r="R34" s="273"/>
      <c r="S34" s="273"/>
      <c r="T34" s="274"/>
      <c r="U34" s="274"/>
      <c r="V34" s="272"/>
      <c r="W34" s="274"/>
      <c r="X34" s="274"/>
      <c r="Y34" s="274"/>
      <c r="Z34" s="274"/>
      <c r="AA34" s="274"/>
      <c r="AB34" s="274" t="s">
        <v>496</v>
      </c>
      <c r="AC34" s="275"/>
      <c r="AD34" s="275">
        <v>240000</v>
      </c>
      <c r="AE34" s="330" t="s">
        <v>55</v>
      </c>
      <c r="AF34" s="275">
        <v>240000</v>
      </c>
      <c r="AG34" s="830">
        <f t="shared" si="3"/>
        <v>0</v>
      </c>
      <c r="AH34" s="723"/>
    </row>
    <row r="35" spans="1:34" s="652" customFormat="1" ht="21" customHeight="1">
      <c r="A35" s="23"/>
      <c r="B35" s="24"/>
      <c r="C35" s="24"/>
      <c r="D35" s="81"/>
      <c r="E35" s="60"/>
      <c r="F35" s="60"/>
      <c r="G35" s="60"/>
      <c r="H35" s="60"/>
      <c r="I35" s="60"/>
      <c r="J35" s="60"/>
      <c r="K35" s="60"/>
      <c r="L35" s="60"/>
      <c r="M35" s="60"/>
      <c r="N35" s="40"/>
      <c r="O35" s="273" t="s">
        <v>708</v>
      </c>
      <c r="P35" s="273"/>
      <c r="Q35" s="273"/>
      <c r="R35" s="273"/>
      <c r="S35" s="273"/>
      <c r="T35" s="274"/>
      <c r="U35" s="274"/>
      <c r="V35" s="272"/>
      <c r="W35" s="274"/>
      <c r="X35" s="274"/>
      <c r="Y35" s="274"/>
      <c r="Z35" s="274"/>
      <c r="AA35" s="274"/>
      <c r="AB35" s="274" t="s">
        <v>147</v>
      </c>
      <c r="AC35" s="275"/>
      <c r="AD35" s="275">
        <v>480000</v>
      </c>
      <c r="AE35" s="330" t="s">
        <v>55</v>
      </c>
      <c r="AF35" s="275">
        <v>480000</v>
      </c>
      <c r="AG35" s="830">
        <f t="shared" si="3"/>
        <v>0</v>
      </c>
      <c r="AH35" s="723"/>
    </row>
    <row r="36" spans="1:34" s="652" customFormat="1" ht="21" customHeight="1">
      <c r="A36" s="23"/>
      <c r="B36" s="24"/>
      <c r="C36" s="24"/>
      <c r="D36" s="81"/>
      <c r="E36" s="60"/>
      <c r="F36" s="60"/>
      <c r="G36" s="60"/>
      <c r="H36" s="60"/>
      <c r="I36" s="60"/>
      <c r="J36" s="60"/>
      <c r="K36" s="60"/>
      <c r="L36" s="60"/>
      <c r="M36" s="60"/>
      <c r="N36" s="40"/>
      <c r="O36" s="273"/>
      <c r="P36" s="273"/>
      <c r="Q36" s="273"/>
      <c r="R36" s="273"/>
      <c r="S36" s="273"/>
      <c r="T36" s="274"/>
      <c r="U36" s="274"/>
      <c r="V36" s="272"/>
      <c r="W36" s="274"/>
      <c r="X36" s="274"/>
      <c r="Y36" s="274"/>
      <c r="Z36" s="274"/>
      <c r="AA36" s="274"/>
      <c r="AB36" s="274"/>
      <c r="AC36" s="275"/>
      <c r="AD36" s="275"/>
      <c r="AE36" s="330"/>
      <c r="AF36" s="275"/>
      <c r="AG36" s="830"/>
      <c r="AH36" s="723"/>
    </row>
    <row r="37" spans="1:34" s="652" customFormat="1" ht="21" customHeight="1">
      <c r="A37" s="23"/>
      <c r="B37" s="24"/>
      <c r="C37" s="24"/>
      <c r="D37" s="81"/>
      <c r="E37" s="60"/>
      <c r="F37" s="60"/>
      <c r="G37" s="60"/>
      <c r="H37" s="60"/>
      <c r="I37" s="60"/>
      <c r="J37" s="60"/>
      <c r="K37" s="60"/>
      <c r="L37" s="60"/>
      <c r="M37" s="60"/>
      <c r="N37" s="40"/>
      <c r="O37" s="468" t="s">
        <v>709</v>
      </c>
      <c r="P37" s="273"/>
      <c r="Q37" s="273"/>
      <c r="R37" s="273"/>
      <c r="S37" s="273"/>
      <c r="T37" s="274"/>
      <c r="U37" s="274"/>
      <c r="V37" s="272"/>
      <c r="W37" s="351" t="s">
        <v>148</v>
      </c>
      <c r="X37" s="351"/>
      <c r="Y37" s="351"/>
      <c r="Z37" s="351"/>
      <c r="AA37" s="351"/>
      <c r="AB37" s="351"/>
      <c r="AC37" s="197" t="s">
        <v>149</v>
      </c>
      <c r="AD37" s="197">
        <v>343016000</v>
      </c>
      <c r="AE37" s="331" t="s">
        <v>55</v>
      </c>
      <c r="AF37" s="785">
        <v>313205000</v>
      </c>
      <c r="AG37" s="830">
        <f t="shared" si="3"/>
        <v>29811000</v>
      </c>
      <c r="AH37" s="723"/>
    </row>
    <row r="38" spans="1:34" s="652" customFormat="1" ht="21" customHeight="1">
      <c r="A38" s="23"/>
      <c r="B38" s="24"/>
      <c r="C38" s="24"/>
      <c r="D38" s="81"/>
      <c r="E38" s="60"/>
      <c r="F38" s="60"/>
      <c r="G38" s="60"/>
      <c r="H38" s="60"/>
      <c r="I38" s="60"/>
      <c r="J38" s="60"/>
      <c r="K38" s="60"/>
      <c r="L38" s="60"/>
      <c r="M38" s="60"/>
      <c r="N38" s="40"/>
      <c r="O38" s="273" t="s">
        <v>702</v>
      </c>
      <c r="P38" s="273"/>
      <c r="Q38" s="273"/>
      <c r="R38" s="273"/>
      <c r="S38" s="273"/>
      <c r="T38" s="274"/>
      <c r="U38" s="274"/>
      <c r="V38" s="272"/>
      <c r="W38" s="274"/>
      <c r="X38" s="274"/>
      <c r="Y38" s="274"/>
      <c r="Z38" s="274"/>
      <c r="AA38" s="274"/>
      <c r="AB38" s="274" t="s">
        <v>69</v>
      </c>
      <c r="AC38" s="275"/>
      <c r="AD38" s="275">
        <v>294937000</v>
      </c>
      <c r="AE38" s="330" t="s">
        <v>55</v>
      </c>
      <c r="AF38" s="784">
        <v>268126000</v>
      </c>
      <c r="AG38" s="830">
        <f t="shared" si="3"/>
        <v>26811000</v>
      </c>
      <c r="AH38" s="723"/>
    </row>
    <row r="39" spans="1:34" s="652" customFormat="1" ht="21" customHeight="1">
      <c r="A39" s="23"/>
      <c r="B39" s="24"/>
      <c r="C39" s="24"/>
      <c r="D39" s="81"/>
      <c r="E39" s="60"/>
      <c r="F39" s="60"/>
      <c r="G39" s="60"/>
      <c r="H39" s="60"/>
      <c r="I39" s="60"/>
      <c r="J39" s="60"/>
      <c r="K39" s="60"/>
      <c r="L39" s="60"/>
      <c r="M39" s="60"/>
      <c r="N39" s="40"/>
      <c r="O39" s="273" t="s">
        <v>703</v>
      </c>
      <c r="P39" s="273"/>
      <c r="Q39" s="273"/>
      <c r="R39" s="273"/>
      <c r="S39" s="273"/>
      <c r="T39" s="274"/>
      <c r="U39" s="274"/>
      <c r="V39" s="272"/>
      <c r="W39" s="274"/>
      <c r="X39" s="274"/>
      <c r="Y39" s="274"/>
      <c r="Z39" s="274"/>
      <c r="AA39" s="274"/>
      <c r="AB39" s="274" t="s">
        <v>496</v>
      </c>
      <c r="AC39" s="275"/>
      <c r="AD39" s="275">
        <v>19074000</v>
      </c>
      <c r="AE39" s="330" t="s">
        <v>55</v>
      </c>
      <c r="AF39" s="275">
        <v>17328000</v>
      </c>
      <c r="AG39" s="830">
        <f t="shared" si="3"/>
        <v>1746000</v>
      </c>
      <c r="AH39" s="723"/>
    </row>
    <row r="40" spans="1:34" s="652" customFormat="1" ht="21" customHeight="1">
      <c r="A40" s="23"/>
      <c r="B40" s="24"/>
      <c r="C40" s="24"/>
      <c r="D40" s="81"/>
      <c r="E40" s="60"/>
      <c r="F40" s="60"/>
      <c r="G40" s="60"/>
      <c r="H40" s="60"/>
      <c r="I40" s="60"/>
      <c r="J40" s="60"/>
      <c r="K40" s="60"/>
      <c r="L40" s="60"/>
      <c r="M40" s="60"/>
      <c r="N40" s="40"/>
      <c r="O40" s="273" t="s">
        <v>708</v>
      </c>
      <c r="P40" s="273"/>
      <c r="Q40" s="273"/>
      <c r="R40" s="273"/>
      <c r="S40" s="273"/>
      <c r="T40" s="274"/>
      <c r="U40" s="274"/>
      <c r="V40" s="272"/>
      <c r="W40" s="274"/>
      <c r="X40" s="274"/>
      <c r="Y40" s="274"/>
      <c r="Z40" s="274"/>
      <c r="AA40" s="274"/>
      <c r="AB40" s="274" t="s">
        <v>147</v>
      </c>
      <c r="AC40" s="275"/>
      <c r="AD40" s="275">
        <v>7422000</v>
      </c>
      <c r="AE40" s="330" t="s">
        <v>55</v>
      </c>
      <c r="AF40" s="275">
        <v>7422000</v>
      </c>
      <c r="AG40" s="830">
        <f t="shared" si="3"/>
        <v>0</v>
      </c>
      <c r="AH40" s="723"/>
    </row>
    <row r="41" spans="1:34" s="652" customFormat="1" ht="21" customHeight="1">
      <c r="A41" s="23"/>
      <c r="B41" s="24"/>
      <c r="C41" s="24"/>
      <c r="D41" s="81"/>
      <c r="E41" s="60"/>
      <c r="F41" s="60"/>
      <c r="G41" s="60"/>
      <c r="H41" s="60"/>
      <c r="I41" s="60"/>
      <c r="J41" s="60"/>
      <c r="K41" s="60"/>
      <c r="L41" s="60"/>
      <c r="M41" s="60"/>
      <c r="N41" s="40"/>
      <c r="O41" s="273" t="s">
        <v>941</v>
      </c>
      <c r="P41" s="273"/>
      <c r="Q41" s="273"/>
      <c r="R41" s="273"/>
      <c r="S41" s="273"/>
      <c r="T41" s="274"/>
      <c r="U41" s="274"/>
      <c r="V41" s="272"/>
      <c r="W41" s="274"/>
      <c r="X41" s="274"/>
      <c r="Y41" s="274"/>
      <c r="Z41" s="274"/>
      <c r="AA41" s="274"/>
      <c r="AB41" s="274" t="s">
        <v>147</v>
      </c>
      <c r="AC41" s="275"/>
      <c r="AD41" s="275">
        <v>323000</v>
      </c>
      <c r="AE41" s="330" t="s">
        <v>55</v>
      </c>
      <c r="AF41" s="275">
        <v>323000</v>
      </c>
      <c r="AG41" s="830"/>
      <c r="AH41" s="723"/>
    </row>
    <row r="42" spans="1:34" s="652" customFormat="1" ht="21" customHeight="1">
      <c r="A42" s="23"/>
      <c r="B42" s="24"/>
      <c r="C42" s="24"/>
      <c r="D42" s="81"/>
      <c r="E42" s="60"/>
      <c r="F42" s="60"/>
      <c r="G42" s="60"/>
      <c r="H42" s="60"/>
      <c r="I42" s="60"/>
      <c r="J42" s="60"/>
      <c r="K42" s="60"/>
      <c r="L42" s="60"/>
      <c r="M42" s="60"/>
      <c r="N42" s="40"/>
      <c r="O42" s="273" t="s">
        <v>940</v>
      </c>
      <c r="P42" s="273"/>
      <c r="Q42" s="273"/>
      <c r="R42" s="273"/>
      <c r="S42" s="273"/>
      <c r="T42" s="274"/>
      <c r="U42" s="274"/>
      <c r="V42" s="272"/>
      <c r="W42" s="274"/>
      <c r="X42" s="274"/>
      <c r="Y42" s="274" t="s">
        <v>507</v>
      </c>
      <c r="Z42" s="274"/>
      <c r="AA42" s="274"/>
      <c r="AB42" s="274" t="s">
        <v>496</v>
      </c>
      <c r="AC42" s="275"/>
      <c r="AD42" s="275">
        <v>21260000</v>
      </c>
      <c r="AE42" s="330" t="s">
        <v>55</v>
      </c>
      <c r="AF42" s="275">
        <v>20006000</v>
      </c>
      <c r="AG42" s="830">
        <f t="shared" si="3"/>
        <v>1254000</v>
      </c>
      <c r="AH42" s="723"/>
    </row>
    <row r="43" spans="1:34" s="652" customFormat="1" ht="21" customHeight="1">
      <c r="A43" s="23"/>
      <c r="B43" s="24"/>
      <c r="C43" s="24"/>
      <c r="D43" s="81"/>
      <c r="E43" s="60"/>
      <c r="F43" s="60"/>
      <c r="G43" s="60"/>
      <c r="H43" s="60"/>
      <c r="I43" s="60"/>
      <c r="J43" s="60"/>
      <c r="K43" s="60"/>
      <c r="L43" s="60"/>
      <c r="M43" s="60"/>
      <c r="N43" s="40"/>
      <c r="O43" s="273"/>
      <c r="P43" s="273"/>
      <c r="Q43" s="273"/>
      <c r="R43" s="273"/>
      <c r="S43" s="272"/>
      <c r="T43" s="243"/>
      <c r="U43" s="410"/>
      <c r="V43" s="273"/>
      <c r="W43" s="263"/>
      <c r="X43" s="263"/>
      <c r="Y43" s="274"/>
      <c r="Z43" s="274"/>
      <c r="AA43" s="274"/>
      <c r="AB43" s="274"/>
      <c r="AC43" s="272"/>
      <c r="AD43" s="272"/>
      <c r="AE43" s="330"/>
      <c r="AF43" s="156"/>
      <c r="AG43" s="830"/>
      <c r="AH43" s="723"/>
    </row>
    <row r="44" spans="1:34" s="652" customFormat="1" ht="21" customHeight="1">
      <c r="A44" s="23"/>
      <c r="B44" s="24"/>
      <c r="C44" s="15" t="s">
        <v>9</v>
      </c>
      <c r="D44" s="83">
        <v>166855</v>
      </c>
      <c r="E44" s="65">
        <f>ROUND(AD44/1000,0)</f>
        <v>169401</v>
      </c>
      <c r="F44" s="65">
        <f>SUMIF($AB$45:$AB$54,"보조",$AD$45:$AD$54)/1000</f>
        <v>154047</v>
      </c>
      <c r="G44" s="65">
        <f>SUMIF($AB$45:$AB$54,"6종",$AD$45:$AD$54)/1000</f>
        <v>9220</v>
      </c>
      <c r="H44" s="65">
        <f>SUMIF($AB$45:$AB$54,"4종",$AD$45:$AD$54)/1000</f>
        <v>0</v>
      </c>
      <c r="I44" s="65">
        <f>SUMIF($AB$45:$AB$54,"후원",$AD$45:$AD$54)/1000</f>
        <v>0</v>
      </c>
      <c r="J44" s="65">
        <f>SUMIF($AB$45:$AB$54,"입소",$AD$45:$AD$54)/1000</f>
        <v>0</v>
      </c>
      <c r="K44" s="65">
        <f>SUMIF($AB$45:$AB$54,"법인",$AD$45:$AD$54)/1000</f>
        <v>6134</v>
      </c>
      <c r="L44" s="65">
        <f>SUMIF($AB$45:$AB$54,"잡수",$AD$45:$AD$54)/1000</f>
        <v>0</v>
      </c>
      <c r="M44" s="64">
        <f>E44-D44</f>
        <v>2546</v>
      </c>
      <c r="N44" s="69">
        <f>IF(D44=0,0,M44/D44)</f>
        <v>1.5258757603907585E-2</v>
      </c>
      <c r="O44" s="157" t="s">
        <v>35</v>
      </c>
      <c r="P44" s="464"/>
      <c r="Q44" s="158"/>
      <c r="R44" s="158"/>
      <c r="S44" s="158"/>
      <c r="T44" s="366"/>
      <c r="U44" s="366"/>
      <c r="V44" s="159"/>
      <c r="W44" s="370" t="s">
        <v>148</v>
      </c>
      <c r="X44" s="370"/>
      <c r="Y44" s="370"/>
      <c r="Z44" s="370"/>
      <c r="AA44" s="370"/>
      <c r="AB44" s="370"/>
      <c r="AC44" s="160" t="s">
        <v>149</v>
      </c>
      <c r="AD44" s="160">
        <v>169401000</v>
      </c>
      <c r="AE44" s="402" t="s">
        <v>55</v>
      </c>
      <c r="AF44" s="603">
        <v>166855000</v>
      </c>
      <c r="AG44" s="830">
        <f t="shared" si="3"/>
        <v>2546000</v>
      </c>
      <c r="AH44" s="723"/>
    </row>
    <row r="45" spans="1:34" s="652" customFormat="1" ht="21" customHeight="1">
      <c r="A45" s="23"/>
      <c r="B45" s="24"/>
      <c r="C45" s="24"/>
      <c r="D45" s="285"/>
      <c r="E45" s="283"/>
      <c r="F45" s="283"/>
      <c r="G45" s="283"/>
      <c r="H45" s="283"/>
      <c r="I45" s="283"/>
      <c r="J45" s="283"/>
      <c r="K45" s="283"/>
      <c r="L45" s="283"/>
      <c r="M45" s="66"/>
      <c r="N45" s="40"/>
      <c r="O45" s="468" t="s">
        <v>712</v>
      </c>
      <c r="P45" s="273"/>
      <c r="Q45" s="273"/>
      <c r="R45" s="273"/>
      <c r="S45" s="273"/>
      <c r="T45" s="274"/>
      <c r="U45" s="274"/>
      <c r="V45" s="272"/>
      <c r="W45" s="351" t="s">
        <v>148</v>
      </c>
      <c r="X45" s="351"/>
      <c r="Y45" s="351"/>
      <c r="Z45" s="351"/>
      <c r="AA45" s="351"/>
      <c r="AB45" s="351"/>
      <c r="AC45" s="197"/>
      <c r="AD45" s="197">
        <v>154047000</v>
      </c>
      <c r="AE45" s="331" t="s">
        <v>55</v>
      </c>
      <c r="AF45" s="786">
        <v>151813000</v>
      </c>
      <c r="AG45" s="830">
        <f t="shared" si="3"/>
        <v>2234000</v>
      </c>
      <c r="AH45" s="723"/>
    </row>
    <row r="46" spans="1:34" s="652" customFormat="1" ht="21" customHeight="1">
      <c r="A46" s="23"/>
      <c r="B46" s="24"/>
      <c r="C46" s="24"/>
      <c r="D46" s="286"/>
      <c r="E46" s="284"/>
      <c r="F46" s="284"/>
      <c r="G46" s="284"/>
      <c r="H46" s="284"/>
      <c r="I46" s="284"/>
      <c r="J46" s="284"/>
      <c r="K46" s="284"/>
      <c r="L46" s="284"/>
      <c r="M46" s="66"/>
      <c r="N46" s="40"/>
      <c r="O46" s="273"/>
      <c r="P46" s="273"/>
      <c r="Q46" s="273"/>
      <c r="R46" s="273"/>
      <c r="S46" s="272">
        <v>1848561360</v>
      </c>
      <c r="T46" s="274" t="s">
        <v>55</v>
      </c>
      <c r="U46" s="274" t="s">
        <v>60</v>
      </c>
      <c r="V46" s="249">
        <v>12</v>
      </c>
      <c r="W46" s="187" t="s">
        <v>0</v>
      </c>
      <c r="X46" s="274"/>
      <c r="Y46" s="274"/>
      <c r="Z46" s="274"/>
      <c r="AA46" s="274" t="s">
        <v>53</v>
      </c>
      <c r="AB46" s="274" t="s">
        <v>69</v>
      </c>
      <c r="AC46" s="275"/>
      <c r="AD46" s="275">
        <v>154047000</v>
      </c>
      <c r="AE46" s="330" t="s">
        <v>55</v>
      </c>
      <c r="AF46" s="407">
        <v>151813000</v>
      </c>
      <c r="AG46" s="830">
        <f t="shared" si="3"/>
        <v>2234000</v>
      </c>
      <c r="AH46" s="723"/>
    </row>
    <row r="47" spans="1:34" s="652" customFormat="1" ht="21" customHeight="1">
      <c r="A47" s="23"/>
      <c r="B47" s="24"/>
      <c r="C47" s="24"/>
      <c r="D47" s="84"/>
      <c r="E47" s="60"/>
      <c r="F47" s="60"/>
      <c r="G47" s="60"/>
      <c r="H47" s="60"/>
      <c r="I47" s="60"/>
      <c r="J47" s="60"/>
      <c r="K47" s="60"/>
      <c r="L47" s="60"/>
      <c r="M47" s="66"/>
      <c r="N47" s="40"/>
      <c r="O47" s="273"/>
      <c r="P47" s="273"/>
      <c r="Q47" s="273"/>
      <c r="R47" s="273"/>
      <c r="S47" s="272"/>
      <c r="T47" s="274"/>
      <c r="U47" s="274"/>
      <c r="V47" s="249"/>
      <c r="W47" s="187"/>
      <c r="X47" s="274"/>
      <c r="Y47" s="274"/>
      <c r="Z47" s="274"/>
      <c r="AA47" s="274"/>
      <c r="AB47" s="274"/>
      <c r="AC47" s="275"/>
      <c r="AD47" s="275"/>
      <c r="AE47" s="330"/>
      <c r="AF47" s="407"/>
      <c r="AG47" s="830"/>
      <c r="AH47" s="723"/>
    </row>
    <row r="48" spans="1:34" s="652" customFormat="1" ht="21" customHeight="1">
      <c r="A48" s="23"/>
      <c r="B48" s="24"/>
      <c r="C48" s="24"/>
      <c r="D48" s="84"/>
      <c r="E48" s="60"/>
      <c r="F48" s="60"/>
      <c r="G48" s="60"/>
      <c r="H48" s="60"/>
      <c r="I48" s="60"/>
      <c r="J48" s="60"/>
      <c r="K48" s="60"/>
      <c r="L48" s="60"/>
      <c r="M48" s="66"/>
      <c r="N48" s="40"/>
      <c r="O48" s="468" t="s">
        <v>830</v>
      </c>
      <c r="P48" s="273"/>
      <c r="Q48" s="273"/>
      <c r="R48" s="273"/>
      <c r="S48" s="273"/>
      <c r="T48" s="274"/>
      <c r="U48" s="274"/>
      <c r="V48" s="272"/>
      <c r="W48" s="351" t="s">
        <v>148</v>
      </c>
      <c r="X48" s="351"/>
      <c r="Y48" s="351"/>
      <c r="Z48" s="351"/>
      <c r="AA48" s="351"/>
      <c r="AB48" s="351"/>
      <c r="AC48" s="197" t="s">
        <v>149</v>
      </c>
      <c r="AD48" s="197">
        <v>9220000</v>
      </c>
      <c r="AE48" s="331" t="s">
        <v>55</v>
      </c>
      <c r="AF48" s="786">
        <v>9074000</v>
      </c>
      <c r="AG48" s="830">
        <f t="shared" si="3"/>
        <v>146000</v>
      </c>
      <c r="AH48" s="723"/>
    </row>
    <row r="49" spans="1:35" s="652" customFormat="1" ht="21" customHeight="1">
      <c r="A49" s="23"/>
      <c r="B49" s="24"/>
      <c r="C49" s="24"/>
      <c r="D49" s="84"/>
      <c r="E49" s="60"/>
      <c r="F49" s="60"/>
      <c r="G49" s="60"/>
      <c r="H49" s="60"/>
      <c r="I49" s="60"/>
      <c r="J49" s="60"/>
      <c r="K49" s="60"/>
      <c r="L49" s="60"/>
      <c r="M49" s="66"/>
      <c r="N49" s="40"/>
      <c r="O49" s="273"/>
      <c r="P49" s="273"/>
      <c r="Q49" s="273"/>
      <c r="R49" s="273"/>
      <c r="S49" s="272">
        <v>110630000</v>
      </c>
      <c r="T49" s="274" t="s">
        <v>55</v>
      </c>
      <c r="U49" s="274" t="s">
        <v>60</v>
      </c>
      <c r="V49" s="249">
        <v>12</v>
      </c>
      <c r="W49" s="187" t="s">
        <v>0</v>
      </c>
      <c r="X49" s="274"/>
      <c r="Y49" s="274"/>
      <c r="Z49" s="274"/>
      <c r="AA49" s="274" t="s">
        <v>53</v>
      </c>
      <c r="AB49" s="274" t="s">
        <v>496</v>
      </c>
      <c r="AC49" s="275"/>
      <c r="AD49" s="275">
        <v>9220000</v>
      </c>
      <c r="AE49" s="330" t="s">
        <v>55</v>
      </c>
      <c r="AF49" s="407">
        <v>9074000</v>
      </c>
      <c r="AG49" s="830">
        <f t="shared" si="3"/>
        <v>146000</v>
      </c>
      <c r="AH49" s="723"/>
    </row>
    <row r="50" spans="1:35" s="652" customFormat="1" ht="21" customHeight="1">
      <c r="A50" s="23"/>
      <c r="B50" s="24"/>
      <c r="C50" s="24"/>
      <c r="D50" s="84"/>
      <c r="E50" s="60"/>
      <c r="F50" s="60"/>
      <c r="G50" s="60"/>
      <c r="H50" s="60"/>
      <c r="I50" s="60"/>
      <c r="J50" s="60"/>
      <c r="K50" s="60"/>
      <c r="L50" s="60"/>
      <c r="M50" s="66"/>
      <c r="N50" s="40"/>
      <c r="O50" s="273"/>
      <c r="P50" s="273"/>
      <c r="Q50" s="273"/>
      <c r="R50" s="273"/>
      <c r="S50" s="272"/>
      <c r="T50" s="274"/>
      <c r="U50" s="274"/>
      <c r="V50" s="249"/>
      <c r="W50" s="187"/>
      <c r="X50" s="274"/>
      <c r="Y50" s="274"/>
      <c r="Z50" s="274"/>
      <c r="AA50" s="274"/>
      <c r="AB50" s="274"/>
      <c r="AC50" s="275"/>
      <c r="AD50" s="275"/>
      <c r="AE50" s="330"/>
      <c r="AF50" s="407"/>
      <c r="AG50" s="830"/>
      <c r="AH50" s="723"/>
    </row>
    <row r="51" spans="1:35" s="652" customFormat="1" ht="21" customHeight="1">
      <c r="A51" s="23"/>
      <c r="B51" s="24"/>
      <c r="C51" s="24"/>
      <c r="D51" s="84"/>
      <c r="E51" s="60"/>
      <c r="F51" s="60"/>
      <c r="G51" s="60"/>
      <c r="H51" s="60"/>
      <c r="I51" s="60"/>
      <c r="J51" s="60"/>
      <c r="K51" s="60"/>
      <c r="L51" s="60"/>
      <c r="M51" s="66"/>
      <c r="N51" s="40"/>
      <c r="O51" s="468" t="s">
        <v>831</v>
      </c>
      <c r="P51" s="273"/>
      <c r="Q51" s="273"/>
      <c r="R51" s="273"/>
      <c r="S51" s="273"/>
      <c r="T51" s="274"/>
      <c r="U51" s="274"/>
      <c r="V51" s="272"/>
      <c r="W51" s="351" t="s">
        <v>148</v>
      </c>
      <c r="X51" s="351"/>
      <c r="Y51" s="351"/>
      <c r="Z51" s="351"/>
      <c r="AA51" s="351"/>
      <c r="AB51" s="351"/>
      <c r="AC51" s="197" t="s">
        <v>149</v>
      </c>
      <c r="AD51" s="197">
        <v>6134000</v>
      </c>
      <c r="AE51" s="331" t="s">
        <v>55</v>
      </c>
      <c r="AF51" s="786">
        <v>5968000</v>
      </c>
      <c r="AG51" s="830">
        <f t="shared" si="3"/>
        <v>166000</v>
      </c>
      <c r="AH51" s="723"/>
    </row>
    <row r="52" spans="1:35" s="652" customFormat="1" ht="21" customHeight="1">
      <c r="A52" s="23"/>
      <c r="B52" s="24"/>
      <c r="C52" s="24"/>
      <c r="D52" s="84"/>
      <c r="E52" s="60"/>
      <c r="F52" s="60"/>
      <c r="G52" s="60"/>
      <c r="H52" s="60"/>
      <c r="I52" s="60"/>
      <c r="J52" s="60"/>
      <c r="K52" s="60"/>
      <c r="L52" s="60"/>
      <c r="M52" s="66"/>
      <c r="N52" s="40"/>
      <c r="O52" s="273" t="s">
        <v>806</v>
      </c>
      <c r="P52" s="273"/>
      <c r="Q52" s="273"/>
      <c r="R52" s="273"/>
      <c r="S52" s="272">
        <v>21260000</v>
      </c>
      <c r="T52" s="274" t="s">
        <v>55</v>
      </c>
      <c r="U52" s="274" t="s">
        <v>60</v>
      </c>
      <c r="V52" s="249">
        <v>12</v>
      </c>
      <c r="W52" s="187" t="s">
        <v>0</v>
      </c>
      <c r="X52" s="274"/>
      <c r="Y52" s="274"/>
      <c r="Z52" s="274"/>
      <c r="AA52" s="274" t="s">
        <v>53</v>
      </c>
      <c r="AB52" s="274" t="s">
        <v>147</v>
      </c>
      <c r="AC52" s="275"/>
      <c r="AD52" s="275">
        <v>1772000</v>
      </c>
      <c r="AE52" s="318" t="s">
        <v>55</v>
      </c>
      <c r="AF52" s="407">
        <v>1667000</v>
      </c>
      <c r="AG52" s="830">
        <f t="shared" si="3"/>
        <v>105000</v>
      </c>
      <c r="AH52" s="723"/>
    </row>
    <row r="53" spans="1:35" s="652" customFormat="1" ht="21" customHeight="1">
      <c r="A53" s="23"/>
      <c r="B53" s="24"/>
      <c r="C53" s="24"/>
      <c r="D53" s="84"/>
      <c r="E53" s="60"/>
      <c r="F53" s="60"/>
      <c r="G53" s="60"/>
      <c r="H53" s="60"/>
      <c r="I53" s="60"/>
      <c r="J53" s="60"/>
      <c r="K53" s="60"/>
      <c r="L53" s="60"/>
      <c r="M53" s="66"/>
      <c r="N53" s="40"/>
      <c r="O53" s="273" t="s">
        <v>499</v>
      </c>
      <c r="P53" s="273"/>
      <c r="Q53" s="273"/>
      <c r="R53" s="273"/>
      <c r="S53" s="272">
        <v>52333000</v>
      </c>
      <c r="T53" s="274" t="s">
        <v>55</v>
      </c>
      <c r="U53" s="274" t="s">
        <v>60</v>
      </c>
      <c r="V53" s="249">
        <v>12</v>
      </c>
      <c r="W53" s="187" t="s">
        <v>0</v>
      </c>
      <c r="X53" s="274"/>
      <c r="Y53" s="274"/>
      <c r="Z53" s="274"/>
      <c r="AA53" s="274" t="s">
        <v>53</v>
      </c>
      <c r="AB53" s="274" t="s">
        <v>147</v>
      </c>
      <c r="AC53" s="275"/>
      <c r="AD53" s="275">
        <v>4362000</v>
      </c>
      <c r="AE53" s="318" t="s">
        <v>55</v>
      </c>
      <c r="AF53" s="407">
        <v>4301000</v>
      </c>
      <c r="AG53" s="830">
        <f t="shared" si="3"/>
        <v>61000</v>
      </c>
      <c r="AH53" s="723"/>
    </row>
    <row r="54" spans="1:35" s="652" customFormat="1" ht="21" customHeight="1">
      <c r="A54" s="23"/>
      <c r="B54" s="24"/>
      <c r="C54" s="24"/>
      <c r="D54" s="85"/>
      <c r="E54" s="60"/>
      <c r="F54" s="60"/>
      <c r="G54" s="60"/>
      <c r="H54" s="60"/>
      <c r="I54" s="60"/>
      <c r="J54" s="60"/>
      <c r="K54" s="60"/>
      <c r="L54" s="60"/>
      <c r="M54" s="66"/>
      <c r="N54" s="40"/>
      <c r="O54" s="273"/>
      <c r="P54" s="195"/>
      <c r="Q54" s="195"/>
      <c r="R54" s="195"/>
      <c r="S54" s="195"/>
      <c r="T54" s="367"/>
      <c r="U54" s="367"/>
      <c r="V54" s="301"/>
      <c r="W54" s="367"/>
      <c r="X54" s="367"/>
      <c r="Y54" s="367"/>
      <c r="Z54" s="367"/>
      <c r="AA54" s="367"/>
      <c r="AB54" s="274"/>
      <c r="AC54" s="409"/>
      <c r="AD54" s="275"/>
      <c r="AE54" s="401"/>
      <c r="AF54" s="407"/>
      <c r="AG54" s="830"/>
      <c r="AH54" s="723"/>
    </row>
    <row r="55" spans="1:35" s="652" customFormat="1" ht="21" customHeight="1">
      <c r="A55" s="23"/>
      <c r="B55" s="24"/>
      <c r="C55" s="70" t="s">
        <v>64</v>
      </c>
      <c r="D55" s="83">
        <v>189801</v>
      </c>
      <c r="E55" s="65">
        <f>ROUND(AD55/1000,0)</f>
        <v>189801</v>
      </c>
      <c r="F55" s="65">
        <f>SUMIF($AB$56:$AB$81,"보조",$AD$56:$AD$81)/1000</f>
        <v>173268</v>
      </c>
      <c r="G55" s="65">
        <f>SUMIF($AB$56:$AB$81,"6종",$AD$56:$AD$81)/1000</f>
        <v>11501</v>
      </c>
      <c r="H55" s="65">
        <f>SUMIF($AB$56:$AB$81,"4종",$AD$56:$AD$81)/1000</f>
        <v>0</v>
      </c>
      <c r="I55" s="65">
        <f>SUMIF($AB$56:$AB$81,"후원",$AD$56:$AD$81)/1000</f>
        <v>0</v>
      </c>
      <c r="J55" s="65">
        <f>SUMIF($AB$56:$AB$81,"입소",$AD$56:$AD$81)/1000</f>
        <v>0</v>
      </c>
      <c r="K55" s="65">
        <f>SUMIF($AB$56:$AB$81,"법인",$AD$56:$AD$81)/1000</f>
        <v>5032</v>
      </c>
      <c r="L55" s="65">
        <f>SUMIF($AB$56:$AB$81,"잡수",$AD$56:$AD$81)/1000</f>
        <v>0</v>
      </c>
      <c r="M55" s="71">
        <f>E55-D55</f>
        <v>0</v>
      </c>
      <c r="N55" s="69">
        <f>IF(D55=0,0,M55/D55)</f>
        <v>0</v>
      </c>
      <c r="O55" s="157" t="s">
        <v>36</v>
      </c>
      <c r="P55" s="464"/>
      <c r="Q55" s="158"/>
      <c r="R55" s="158"/>
      <c r="S55" s="158"/>
      <c r="T55" s="366"/>
      <c r="U55" s="366"/>
      <c r="V55" s="159"/>
      <c r="W55" s="370" t="s">
        <v>113</v>
      </c>
      <c r="X55" s="370"/>
      <c r="Y55" s="370"/>
      <c r="Z55" s="370"/>
      <c r="AA55" s="370"/>
      <c r="AB55" s="370"/>
      <c r="AC55" s="160"/>
      <c r="AD55" s="160">
        <v>189801000</v>
      </c>
      <c r="AE55" s="402" t="s">
        <v>25</v>
      </c>
      <c r="AF55" s="603">
        <v>189801000</v>
      </c>
      <c r="AG55" s="830">
        <f t="shared" si="3"/>
        <v>0</v>
      </c>
      <c r="AH55" s="723"/>
    </row>
    <row r="56" spans="1:35" s="652" customFormat="1" ht="21" customHeight="1">
      <c r="A56" s="23"/>
      <c r="B56" s="24"/>
      <c r="C56" s="24" t="s">
        <v>114</v>
      </c>
      <c r="D56" s="285"/>
      <c r="E56" s="283"/>
      <c r="F56" s="283"/>
      <c r="G56" s="283"/>
      <c r="H56" s="283"/>
      <c r="I56" s="283"/>
      <c r="J56" s="283"/>
      <c r="K56" s="283"/>
      <c r="L56" s="283"/>
      <c r="M56" s="66"/>
      <c r="N56" s="40"/>
      <c r="O56" s="195"/>
      <c r="P56" s="195"/>
      <c r="Q56" s="195"/>
      <c r="R56" s="195"/>
      <c r="S56" s="195"/>
      <c r="T56" s="367"/>
      <c r="U56" s="367"/>
      <c r="V56" s="301"/>
      <c r="W56" s="367"/>
      <c r="X56" s="367"/>
      <c r="Y56" s="367"/>
      <c r="Z56" s="367"/>
      <c r="AA56" s="367"/>
      <c r="AB56" s="367"/>
      <c r="AC56" s="409"/>
      <c r="AD56" s="409"/>
      <c r="AE56" s="401"/>
      <c r="AF56" s="603"/>
      <c r="AG56" s="830"/>
      <c r="AH56" s="723"/>
    </row>
    <row r="57" spans="1:35" s="652" customFormat="1" ht="21" customHeight="1">
      <c r="A57" s="23"/>
      <c r="B57" s="24"/>
      <c r="C57" s="24"/>
      <c r="D57" s="286"/>
      <c r="E57" s="284"/>
      <c r="F57" s="284"/>
      <c r="G57" s="284"/>
      <c r="H57" s="284"/>
      <c r="I57" s="284"/>
      <c r="J57" s="284"/>
      <c r="K57" s="284"/>
      <c r="L57" s="284"/>
      <c r="M57" s="66"/>
      <c r="N57" s="40"/>
      <c r="O57" s="468" t="s">
        <v>832</v>
      </c>
      <c r="P57" s="273"/>
      <c r="Q57" s="273"/>
      <c r="R57" s="273"/>
      <c r="S57" s="273"/>
      <c r="T57" s="274"/>
      <c r="U57" s="274"/>
      <c r="V57" s="272"/>
      <c r="W57" s="351" t="s">
        <v>148</v>
      </c>
      <c r="X57" s="351"/>
      <c r="Y57" s="351"/>
      <c r="Z57" s="351"/>
      <c r="AA57" s="351"/>
      <c r="AB57" s="351"/>
      <c r="AC57" s="197"/>
      <c r="AD57" s="197">
        <v>76589000</v>
      </c>
      <c r="AE57" s="331" t="s">
        <v>55</v>
      </c>
      <c r="AF57" s="786">
        <v>76589000</v>
      </c>
      <c r="AG57" s="830">
        <f t="shared" ref="AG57:AG141" si="6">AD57-AF57</f>
        <v>0</v>
      </c>
      <c r="AH57" s="723"/>
    </row>
    <row r="58" spans="1:35" s="652" customFormat="1" ht="21" customHeight="1">
      <c r="A58" s="23"/>
      <c r="B58" s="24"/>
      <c r="C58" s="24"/>
      <c r="D58" s="81"/>
      <c r="E58" s="60"/>
      <c r="F58" s="60"/>
      <c r="G58" s="60"/>
      <c r="H58" s="60"/>
      <c r="I58" s="60"/>
      <c r="J58" s="60"/>
      <c r="K58" s="60"/>
      <c r="L58" s="60"/>
      <c r="M58" s="60"/>
      <c r="N58" s="40"/>
      <c r="O58" s="273" t="s">
        <v>702</v>
      </c>
      <c r="P58" s="273"/>
      <c r="Q58" s="273"/>
      <c r="R58" s="273"/>
      <c r="S58" s="272">
        <v>1547739000</v>
      </c>
      <c r="T58" s="274" t="s">
        <v>55</v>
      </c>
      <c r="U58" s="187" t="s">
        <v>56</v>
      </c>
      <c r="V58" s="431">
        <v>0.09</v>
      </c>
      <c r="W58" s="274" t="s">
        <v>60</v>
      </c>
      <c r="X58" s="311">
        <v>2</v>
      </c>
      <c r="Y58" s="384"/>
      <c r="Z58" s="384"/>
      <c r="AA58" s="274" t="s">
        <v>53</v>
      </c>
      <c r="AB58" s="274" t="s">
        <v>69</v>
      </c>
      <c r="AC58" s="275"/>
      <c r="AD58" s="275">
        <v>69649000</v>
      </c>
      <c r="AE58" s="330" t="s">
        <v>55</v>
      </c>
      <c r="AF58" s="407">
        <v>69649000</v>
      </c>
      <c r="AG58" s="830">
        <f t="shared" si="6"/>
        <v>0</v>
      </c>
      <c r="AH58" s="723"/>
      <c r="AI58" s="273"/>
    </row>
    <row r="59" spans="1:35" s="652" customFormat="1" ht="21" customHeight="1">
      <c r="A59" s="23"/>
      <c r="B59" s="24"/>
      <c r="C59" s="24"/>
      <c r="D59" s="81"/>
      <c r="E59" s="60"/>
      <c r="F59" s="60"/>
      <c r="G59" s="60"/>
      <c r="H59" s="60"/>
      <c r="I59" s="60"/>
      <c r="J59" s="60"/>
      <c r="K59" s="60"/>
      <c r="L59" s="60"/>
      <c r="M59" s="60"/>
      <c r="N59" s="40"/>
      <c r="O59" s="273" t="s">
        <v>713</v>
      </c>
      <c r="P59" s="273"/>
      <c r="Q59" s="273"/>
      <c r="R59" s="273"/>
      <c r="S59" s="272">
        <v>106122000</v>
      </c>
      <c r="T59" s="274" t="s">
        <v>55</v>
      </c>
      <c r="U59" s="187" t="s">
        <v>56</v>
      </c>
      <c r="V59" s="431">
        <v>0.09</v>
      </c>
      <c r="W59" s="274" t="s">
        <v>60</v>
      </c>
      <c r="X59" s="311">
        <v>2</v>
      </c>
      <c r="Y59" s="384"/>
      <c r="Z59" s="384"/>
      <c r="AA59" s="274" t="s">
        <v>53</v>
      </c>
      <c r="AB59" s="274" t="s">
        <v>496</v>
      </c>
      <c r="AC59" s="275"/>
      <c r="AD59" s="275">
        <v>4775000</v>
      </c>
      <c r="AE59" s="330" t="s">
        <v>55</v>
      </c>
      <c r="AF59" s="407">
        <v>4775000</v>
      </c>
      <c r="AG59" s="830">
        <f t="shared" si="6"/>
        <v>0</v>
      </c>
      <c r="AH59" s="723"/>
      <c r="AI59" s="273"/>
    </row>
    <row r="60" spans="1:35" s="652" customFormat="1" ht="21" customHeight="1">
      <c r="A60" s="23"/>
      <c r="B60" s="24"/>
      <c r="C60" s="24"/>
      <c r="D60" s="81"/>
      <c r="E60" s="60"/>
      <c r="F60" s="60"/>
      <c r="G60" s="60"/>
      <c r="H60" s="60"/>
      <c r="I60" s="60"/>
      <c r="J60" s="60"/>
      <c r="K60" s="60"/>
      <c r="L60" s="60"/>
      <c r="M60" s="60"/>
      <c r="N60" s="40"/>
      <c r="O60" s="273" t="s">
        <v>714</v>
      </c>
      <c r="P60" s="273"/>
      <c r="Q60" s="273"/>
      <c r="R60" s="273"/>
      <c r="S60" s="272">
        <v>48104000</v>
      </c>
      <c r="T60" s="274" t="s">
        <v>55</v>
      </c>
      <c r="U60" s="187" t="s">
        <v>56</v>
      </c>
      <c r="V60" s="431">
        <v>0.09</v>
      </c>
      <c r="W60" s="274" t="s">
        <v>60</v>
      </c>
      <c r="X60" s="311">
        <v>2</v>
      </c>
      <c r="Y60" s="384"/>
      <c r="Z60" s="384"/>
      <c r="AA60" s="274" t="s">
        <v>53</v>
      </c>
      <c r="AB60" s="274" t="s">
        <v>147</v>
      </c>
      <c r="AC60" s="275"/>
      <c r="AD60" s="275">
        <v>2165000</v>
      </c>
      <c r="AE60" s="330" t="s">
        <v>55</v>
      </c>
      <c r="AF60" s="407">
        <v>2165000</v>
      </c>
      <c r="AG60" s="830">
        <f t="shared" si="6"/>
        <v>0</v>
      </c>
      <c r="AH60" s="723"/>
      <c r="AI60" s="273"/>
    </row>
    <row r="61" spans="1:35" s="652" customFormat="1" ht="21" customHeight="1">
      <c r="A61" s="23"/>
      <c r="B61" s="24"/>
      <c r="C61" s="24"/>
      <c r="D61" s="81"/>
      <c r="E61" s="60"/>
      <c r="F61" s="60"/>
      <c r="G61" s="60"/>
      <c r="H61" s="60"/>
      <c r="I61" s="60"/>
      <c r="J61" s="60"/>
      <c r="K61" s="60"/>
      <c r="L61" s="60"/>
      <c r="M61" s="60"/>
      <c r="N61" s="40"/>
      <c r="O61" s="273"/>
      <c r="P61" s="273"/>
      <c r="Q61" s="273"/>
      <c r="R61" s="273"/>
      <c r="S61" s="273"/>
      <c r="T61" s="274"/>
      <c r="U61" s="274"/>
      <c r="V61" s="272"/>
      <c r="W61" s="274"/>
      <c r="X61" s="274"/>
      <c r="Y61" s="274"/>
      <c r="Z61" s="274"/>
      <c r="AA61" s="274"/>
      <c r="AB61" s="274"/>
      <c r="AC61" s="275"/>
      <c r="AD61" s="275"/>
      <c r="AE61" s="330"/>
      <c r="AF61" s="407"/>
      <c r="AG61" s="830"/>
      <c r="AH61" s="723"/>
    </row>
    <row r="62" spans="1:35" s="652" customFormat="1" ht="21" customHeight="1">
      <c r="A62" s="23"/>
      <c r="B62" s="24"/>
      <c r="C62" s="24"/>
      <c r="D62" s="81"/>
      <c r="E62" s="60"/>
      <c r="F62" s="60"/>
      <c r="G62" s="60"/>
      <c r="H62" s="60"/>
      <c r="I62" s="60"/>
      <c r="J62" s="60"/>
      <c r="K62" s="60"/>
      <c r="L62" s="60"/>
      <c r="M62" s="60"/>
      <c r="N62" s="40"/>
      <c r="O62" s="468" t="s">
        <v>833</v>
      </c>
      <c r="P62" s="273"/>
      <c r="Q62" s="273"/>
      <c r="R62" s="273"/>
      <c r="S62" s="273"/>
      <c r="T62" s="274"/>
      <c r="U62" s="274"/>
      <c r="V62" s="272"/>
      <c r="W62" s="351" t="s">
        <v>148</v>
      </c>
      <c r="X62" s="351"/>
      <c r="Y62" s="351"/>
      <c r="Z62" s="351"/>
      <c r="AA62" s="351"/>
      <c r="AB62" s="351"/>
      <c r="AC62" s="197" t="s">
        <v>149</v>
      </c>
      <c r="AD62" s="197">
        <v>68102000</v>
      </c>
      <c r="AE62" s="331" t="s">
        <v>55</v>
      </c>
      <c r="AF62" s="786">
        <v>68102000</v>
      </c>
      <c r="AG62" s="830">
        <f t="shared" si="6"/>
        <v>0</v>
      </c>
      <c r="AH62" s="723"/>
    </row>
    <row r="63" spans="1:35" s="652" customFormat="1" ht="21" customHeight="1">
      <c r="A63" s="23"/>
      <c r="B63" s="24"/>
      <c r="C63" s="24"/>
      <c r="D63" s="81"/>
      <c r="E63" s="60"/>
      <c r="F63" s="60"/>
      <c r="G63" s="60"/>
      <c r="H63" s="60"/>
      <c r="I63" s="60"/>
      <c r="J63" s="60"/>
      <c r="K63" s="60"/>
      <c r="L63" s="60"/>
      <c r="M63" s="60"/>
      <c r="N63" s="40"/>
      <c r="O63" s="273" t="s">
        <v>702</v>
      </c>
      <c r="P63" s="273"/>
      <c r="Q63" s="273"/>
      <c r="R63" s="273"/>
      <c r="S63" s="272">
        <v>1758285000</v>
      </c>
      <c r="T63" s="274" t="s">
        <v>55</v>
      </c>
      <c r="U63" s="187" t="s">
        <v>56</v>
      </c>
      <c r="V63" s="432">
        <v>7.0900000000000005E-2</v>
      </c>
      <c r="W63" s="274" t="s">
        <v>60</v>
      </c>
      <c r="X63" s="311">
        <v>2</v>
      </c>
      <c r="Y63" s="384"/>
      <c r="Z63" s="384"/>
      <c r="AA63" s="274" t="s">
        <v>53</v>
      </c>
      <c r="AB63" s="274" t="s">
        <v>69</v>
      </c>
      <c r="AC63" s="275"/>
      <c r="AD63" s="275">
        <v>62332000</v>
      </c>
      <c r="AE63" s="330" t="s">
        <v>55</v>
      </c>
      <c r="AF63" s="407">
        <v>62332000</v>
      </c>
      <c r="AG63" s="830">
        <f t="shared" si="6"/>
        <v>0</v>
      </c>
      <c r="AH63" s="723"/>
    </row>
    <row r="64" spans="1:35" s="652" customFormat="1" ht="21" customHeight="1">
      <c r="A64" s="23"/>
      <c r="B64" s="24"/>
      <c r="C64" s="24"/>
      <c r="D64" s="81"/>
      <c r="E64" s="60"/>
      <c r="F64" s="60"/>
      <c r="G64" s="60"/>
      <c r="H64" s="60"/>
      <c r="I64" s="60"/>
      <c r="J64" s="60"/>
      <c r="K64" s="60"/>
      <c r="L64" s="60"/>
      <c r="M64" s="60"/>
      <c r="N64" s="40"/>
      <c r="O64" s="273" t="s">
        <v>713</v>
      </c>
      <c r="P64" s="273"/>
      <c r="Q64" s="273"/>
      <c r="R64" s="273"/>
      <c r="S64" s="272">
        <v>114096000</v>
      </c>
      <c r="T64" s="274" t="s">
        <v>25</v>
      </c>
      <c r="U64" s="274" t="s">
        <v>26</v>
      </c>
      <c r="V64" s="432">
        <v>7.0900000000000005E-2</v>
      </c>
      <c r="W64" s="274" t="s">
        <v>119</v>
      </c>
      <c r="X64" s="274">
        <v>2</v>
      </c>
      <c r="Y64" s="274"/>
      <c r="Z64" s="274"/>
      <c r="AA64" s="274" t="s">
        <v>27</v>
      </c>
      <c r="AB64" s="274" t="s">
        <v>496</v>
      </c>
      <c r="AC64" s="275"/>
      <c r="AD64" s="275">
        <v>4045000</v>
      </c>
      <c r="AE64" s="330" t="s">
        <v>55</v>
      </c>
      <c r="AF64" s="407">
        <v>4045000</v>
      </c>
      <c r="AG64" s="830">
        <f t="shared" si="6"/>
        <v>0</v>
      </c>
      <c r="AH64" s="723"/>
    </row>
    <row r="65" spans="1:34" s="652" customFormat="1" ht="21" customHeight="1">
      <c r="A65" s="23"/>
      <c r="B65" s="24"/>
      <c r="C65" s="24"/>
      <c r="D65" s="81"/>
      <c r="E65" s="60"/>
      <c r="F65" s="60"/>
      <c r="G65" s="60"/>
      <c r="H65" s="60"/>
      <c r="I65" s="60"/>
      <c r="J65" s="60"/>
      <c r="K65" s="60"/>
      <c r="L65" s="60"/>
      <c r="M65" s="60"/>
      <c r="N65" s="40"/>
      <c r="O65" s="273" t="s">
        <v>714</v>
      </c>
      <c r="P65" s="273"/>
      <c r="Q65" s="273"/>
      <c r="R65" s="273"/>
      <c r="S65" s="272">
        <v>48650000</v>
      </c>
      <c r="T65" s="274" t="s">
        <v>55</v>
      </c>
      <c r="U65" s="187" t="s">
        <v>56</v>
      </c>
      <c r="V65" s="432">
        <v>7.0900000000000005E-2</v>
      </c>
      <c r="W65" s="274" t="s">
        <v>60</v>
      </c>
      <c r="X65" s="311">
        <v>2</v>
      </c>
      <c r="Y65" s="384"/>
      <c r="Z65" s="384"/>
      <c r="AA65" s="274" t="s">
        <v>53</v>
      </c>
      <c r="AB65" s="274" t="s">
        <v>147</v>
      </c>
      <c r="AC65" s="275"/>
      <c r="AD65" s="275">
        <v>1725000</v>
      </c>
      <c r="AE65" s="330" t="s">
        <v>55</v>
      </c>
      <c r="AF65" s="407">
        <v>1725000</v>
      </c>
      <c r="AG65" s="830">
        <f t="shared" si="6"/>
        <v>0</v>
      </c>
      <c r="AH65" s="723"/>
    </row>
    <row r="66" spans="1:34" s="652" customFormat="1" ht="21" customHeight="1">
      <c r="A66" s="23"/>
      <c r="B66" s="24"/>
      <c r="C66" s="24"/>
      <c r="D66" s="81"/>
      <c r="E66" s="60"/>
      <c r="F66" s="60"/>
      <c r="G66" s="60"/>
      <c r="H66" s="60"/>
      <c r="I66" s="60"/>
      <c r="J66" s="60"/>
      <c r="K66" s="60"/>
      <c r="L66" s="60"/>
      <c r="M66" s="60"/>
      <c r="N66" s="40"/>
      <c r="O66" s="273"/>
      <c r="P66" s="273"/>
      <c r="Q66" s="273"/>
      <c r="R66" s="273"/>
      <c r="S66" s="273"/>
      <c r="T66" s="274"/>
      <c r="U66" s="274"/>
      <c r="V66" s="272"/>
      <c r="W66" s="274"/>
      <c r="X66" s="274"/>
      <c r="Y66" s="274"/>
      <c r="Z66" s="274"/>
      <c r="AA66" s="274"/>
      <c r="AB66" s="274"/>
      <c r="AC66" s="275"/>
      <c r="AD66" s="275"/>
      <c r="AE66" s="330"/>
      <c r="AF66" s="407"/>
      <c r="AG66" s="830"/>
      <c r="AH66" s="723"/>
    </row>
    <row r="67" spans="1:34" s="652" customFormat="1" ht="21" customHeight="1">
      <c r="A67" s="23"/>
      <c r="B67" s="24"/>
      <c r="C67" s="24"/>
      <c r="D67" s="81"/>
      <c r="E67" s="60"/>
      <c r="F67" s="60"/>
      <c r="G67" s="60"/>
      <c r="H67" s="60"/>
      <c r="I67" s="60"/>
      <c r="J67" s="60"/>
      <c r="K67" s="60"/>
      <c r="L67" s="60"/>
      <c r="M67" s="60"/>
      <c r="N67" s="40"/>
      <c r="O67" s="468" t="s">
        <v>834</v>
      </c>
      <c r="P67" s="273"/>
      <c r="Q67" s="273"/>
      <c r="R67" s="273"/>
      <c r="S67" s="273"/>
      <c r="T67" s="274"/>
      <c r="U67" s="274"/>
      <c r="V67" s="272"/>
      <c r="W67" s="351" t="s">
        <v>148</v>
      </c>
      <c r="X67" s="351"/>
      <c r="Y67" s="351"/>
      <c r="Z67" s="351"/>
      <c r="AA67" s="351"/>
      <c r="AB67" s="351"/>
      <c r="AC67" s="197" t="s">
        <v>149</v>
      </c>
      <c r="AD67" s="197">
        <v>8819000</v>
      </c>
      <c r="AE67" s="331" t="s">
        <v>55</v>
      </c>
      <c r="AF67" s="786">
        <v>8819000</v>
      </c>
      <c r="AG67" s="830">
        <f t="shared" si="6"/>
        <v>0</v>
      </c>
      <c r="AH67" s="723"/>
    </row>
    <row r="68" spans="1:34" s="652" customFormat="1" ht="21" customHeight="1">
      <c r="A68" s="23"/>
      <c r="B68" s="24"/>
      <c r="C68" s="24"/>
      <c r="D68" s="81"/>
      <c r="E68" s="60"/>
      <c r="F68" s="60"/>
      <c r="G68" s="60"/>
      <c r="H68" s="60"/>
      <c r="I68" s="60"/>
      <c r="J68" s="60"/>
      <c r="K68" s="60"/>
      <c r="L68" s="60"/>
      <c r="M68" s="60"/>
      <c r="N68" s="40"/>
      <c r="O68" s="273" t="s">
        <v>702</v>
      </c>
      <c r="P68" s="273"/>
      <c r="Q68" s="273"/>
      <c r="R68" s="273"/>
      <c r="S68" s="156">
        <v>62332000</v>
      </c>
      <c r="T68" s="274" t="s">
        <v>55</v>
      </c>
      <c r="U68" s="187" t="s">
        <v>56</v>
      </c>
      <c r="V68" s="433">
        <v>0.1295</v>
      </c>
      <c r="W68" s="187"/>
      <c r="X68" s="190"/>
      <c r="Y68" s="384"/>
      <c r="Z68" s="384"/>
      <c r="AA68" s="274" t="s">
        <v>53</v>
      </c>
      <c r="AB68" s="274" t="s">
        <v>69</v>
      </c>
      <c r="AC68" s="275"/>
      <c r="AD68" s="275">
        <v>8072000</v>
      </c>
      <c r="AE68" s="330" t="s">
        <v>55</v>
      </c>
      <c r="AF68" s="407">
        <v>8072000</v>
      </c>
      <c r="AG68" s="830">
        <f t="shared" si="6"/>
        <v>0</v>
      </c>
      <c r="AH68" s="723"/>
    </row>
    <row r="69" spans="1:34" s="652" customFormat="1" ht="21" customHeight="1">
      <c r="A69" s="23"/>
      <c r="B69" s="24"/>
      <c r="C69" s="24"/>
      <c r="D69" s="81"/>
      <c r="E69" s="60"/>
      <c r="F69" s="60"/>
      <c r="G69" s="60"/>
      <c r="H69" s="60"/>
      <c r="I69" s="60"/>
      <c r="J69" s="60"/>
      <c r="K69" s="60"/>
      <c r="L69" s="60"/>
      <c r="M69" s="60"/>
      <c r="N69" s="40"/>
      <c r="O69" s="273" t="s">
        <v>713</v>
      </c>
      <c r="P69" s="273"/>
      <c r="Q69" s="273"/>
      <c r="R69" s="273"/>
      <c r="S69" s="156">
        <v>4045000</v>
      </c>
      <c r="T69" s="274" t="s">
        <v>55</v>
      </c>
      <c r="U69" s="187" t="s">
        <v>56</v>
      </c>
      <c r="V69" s="433">
        <v>0.1295</v>
      </c>
      <c r="W69" s="187"/>
      <c r="X69" s="190"/>
      <c r="Y69" s="384"/>
      <c r="Z69" s="384"/>
      <c r="AA69" s="274" t="s">
        <v>53</v>
      </c>
      <c r="AB69" s="274" t="s">
        <v>496</v>
      </c>
      <c r="AC69" s="275"/>
      <c r="AD69" s="275">
        <v>524000</v>
      </c>
      <c r="AE69" s="330" t="s">
        <v>55</v>
      </c>
      <c r="AF69" s="407">
        <v>524000</v>
      </c>
      <c r="AG69" s="830">
        <f t="shared" si="6"/>
        <v>0</v>
      </c>
      <c r="AH69" s="723"/>
    </row>
    <row r="70" spans="1:34" s="652" customFormat="1" ht="21" customHeight="1">
      <c r="A70" s="23"/>
      <c r="B70" s="24"/>
      <c r="C70" s="24"/>
      <c r="D70" s="81"/>
      <c r="E70" s="60"/>
      <c r="F70" s="60"/>
      <c r="G70" s="60"/>
      <c r="H70" s="60"/>
      <c r="I70" s="60"/>
      <c r="J70" s="60"/>
      <c r="K70" s="60"/>
      <c r="L70" s="60"/>
      <c r="M70" s="60"/>
      <c r="N70" s="40"/>
      <c r="O70" s="273" t="s">
        <v>714</v>
      </c>
      <c r="P70" s="273"/>
      <c r="Q70" s="273"/>
      <c r="R70" s="273"/>
      <c r="S70" s="156">
        <v>1725000</v>
      </c>
      <c r="T70" s="274" t="s">
        <v>55</v>
      </c>
      <c r="U70" s="187" t="s">
        <v>56</v>
      </c>
      <c r="V70" s="433">
        <v>0.1295</v>
      </c>
      <c r="W70" s="187"/>
      <c r="X70" s="190"/>
      <c r="Y70" s="384"/>
      <c r="Z70" s="384"/>
      <c r="AA70" s="274" t="s">
        <v>53</v>
      </c>
      <c r="AB70" s="274" t="s">
        <v>147</v>
      </c>
      <c r="AC70" s="275"/>
      <c r="AD70" s="275">
        <v>223000</v>
      </c>
      <c r="AE70" s="330" t="s">
        <v>55</v>
      </c>
      <c r="AF70" s="407">
        <v>223000</v>
      </c>
      <c r="AG70" s="830">
        <f t="shared" si="6"/>
        <v>0</v>
      </c>
      <c r="AH70" s="723"/>
    </row>
    <row r="71" spans="1:34" s="652" customFormat="1" ht="21" customHeight="1">
      <c r="A71" s="23"/>
      <c r="B71" s="24"/>
      <c r="C71" s="24"/>
      <c r="D71" s="81"/>
      <c r="E71" s="60"/>
      <c r="F71" s="60"/>
      <c r="G71" s="60"/>
      <c r="H71" s="60"/>
      <c r="I71" s="60"/>
      <c r="J71" s="60"/>
      <c r="K71" s="60"/>
      <c r="L71" s="60"/>
      <c r="M71" s="60"/>
      <c r="N71" s="40"/>
      <c r="O71" s="273"/>
      <c r="P71" s="273"/>
      <c r="Q71" s="273"/>
      <c r="R71" s="273"/>
      <c r="S71" s="273"/>
      <c r="T71" s="274"/>
      <c r="U71" s="274"/>
      <c r="V71" s="272"/>
      <c r="W71" s="274"/>
      <c r="X71" s="274"/>
      <c r="Y71" s="274"/>
      <c r="Z71" s="274"/>
      <c r="AA71" s="274"/>
      <c r="AB71" s="274"/>
      <c r="AC71" s="275"/>
      <c r="AD71" s="275"/>
      <c r="AE71" s="330"/>
      <c r="AF71" s="407"/>
      <c r="AG71" s="830"/>
      <c r="AH71" s="723"/>
    </row>
    <row r="72" spans="1:34" s="652" customFormat="1" ht="21" customHeight="1">
      <c r="A72" s="23"/>
      <c r="B72" s="24"/>
      <c r="C72" s="24"/>
      <c r="D72" s="81"/>
      <c r="E72" s="60"/>
      <c r="F72" s="60"/>
      <c r="G72" s="60"/>
      <c r="H72" s="60"/>
      <c r="I72" s="60"/>
      <c r="J72" s="60"/>
      <c r="K72" s="60"/>
      <c r="L72" s="60"/>
      <c r="M72" s="60"/>
      <c r="N72" s="40"/>
      <c r="O72" s="468" t="s">
        <v>835</v>
      </c>
      <c r="P72" s="273"/>
      <c r="Q72" s="273"/>
      <c r="R72" s="273"/>
      <c r="S72" s="273"/>
      <c r="T72" s="274"/>
      <c r="U72" s="274"/>
      <c r="V72" s="272"/>
      <c r="W72" s="351" t="s">
        <v>148</v>
      </c>
      <c r="X72" s="351"/>
      <c r="Y72" s="351"/>
      <c r="Z72" s="351"/>
      <c r="AA72" s="351"/>
      <c r="AB72" s="351"/>
      <c r="AC72" s="197" t="s">
        <v>149</v>
      </c>
      <c r="AD72" s="197">
        <v>22093000</v>
      </c>
      <c r="AE72" s="331" t="s">
        <v>55</v>
      </c>
      <c r="AF72" s="786">
        <v>22093000</v>
      </c>
      <c r="AG72" s="830">
        <f t="shared" si="6"/>
        <v>0</v>
      </c>
      <c r="AH72" s="723"/>
    </row>
    <row r="73" spans="1:34" s="652" customFormat="1" ht="21" customHeight="1">
      <c r="A73" s="23"/>
      <c r="B73" s="24"/>
      <c r="C73" s="24"/>
      <c r="D73" s="81"/>
      <c r="E73" s="60"/>
      <c r="F73" s="60"/>
      <c r="G73" s="60"/>
      <c r="H73" s="60"/>
      <c r="I73" s="60"/>
      <c r="J73" s="60"/>
      <c r="K73" s="60"/>
      <c r="L73" s="60"/>
      <c r="M73" s="60"/>
      <c r="N73" s="40"/>
      <c r="O73" s="273" t="s">
        <v>702</v>
      </c>
      <c r="P73" s="273"/>
      <c r="Q73" s="273"/>
      <c r="R73" s="273"/>
      <c r="S73" s="272">
        <v>1758285000</v>
      </c>
      <c r="T73" s="274" t="s">
        <v>55</v>
      </c>
      <c r="U73" s="187" t="s">
        <v>56</v>
      </c>
      <c r="V73" s="433">
        <v>1.15E-2</v>
      </c>
      <c r="W73" s="187"/>
      <c r="X73" s="190"/>
      <c r="Y73" s="384"/>
      <c r="Z73" s="384"/>
      <c r="AA73" s="274" t="s">
        <v>53</v>
      </c>
      <c r="AB73" s="274" t="s">
        <v>69</v>
      </c>
      <c r="AC73" s="275"/>
      <c r="AD73" s="275">
        <v>20221000</v>
      </c>
      <c r="AE73" s="330" t="s">
        <v>55</v>
      </c>
      <c r="AF73" s="407">
        <v>20221000</v>
      </c>
      <c r="AG73" s="830">
        <f t="shared" si="6"/>
        <v>0</v>
      </c>
      <c r="AH73" s="723"/>
    </row>
    <row r="74" spans="1:34" s="652" customFormat="1" ht="21" customHeight="1">
      <c r="A74" s="23"/>
      <c r="B74" s="24"/>
      <c r="C74" s="24"/>
      <c r="D74" s="81"/>
      <c r="E74" s="60"/>
      <c r="F74" s="60"/>
      <c r="G74" s="60"/>
      <c r="H74" s="60"/>
      <c r="I74" s="60"/>
      <c r="J74" s="60"/>
      <c r="K74" s="60"/>
      <c r="L74" s="60"/>
      <c r="M74" s="60"/>
      <c r="N74" s="40"/>
      <c r="O74" s="273" t="s">
        <v>713</v>
      </c>
      <c r="P74" s="273"/>
      <c r="Q74" s="273"/>
      <c r="R74" s="273"/>
      <c r="S74" s="272">
        <v>114096000</v>
      </c>
      <c r="T74" s="274" t="s">
        <v>55</v>
      </c>
      <c r="U74" s="187" t="s">
        <v>56</v>
      </c>
      <c r="V74" s="433">
        <v>1.15E-2</v>
      </c>
      <c r="W74" s="187"/>
      <c r="X74" s="190"/>
      <c r="Y74" s="384"/>
      <c r="Z74" s="384"/>
      <c r="AA74" s="274" t="s">
        <v>53</v>
      </c>
      <c r="AB74" s="274" t="s">
        <v>496</v>
      </c>
      <c r="AC74" s="275"/>
      <c r="AD74" s="275">
        <v>1313000</v>
      </c>
      <c r="AE74" s="330" t="s">
        <v>55</v>
      </c>
      <c r="AF74" s="407">
        <v>1313000</v>
      </c>
      <c r="AG74" s="830">
        <f t="shared" si="6"/>
        <v>0</v>
      </c>
      <c r="AH74" s="723"/>
    </row>
    <row r="75" spans="1:34" s="652" customFormat="1" ht="21" customHeight="1">
      <c r="A75" s="23"/>
      <c r="B75" s="24"/>
      <c r="C75" s="24"/>
      <c r="D75" s="81"/>
      <c r="E75" s="60"/>
      <c r="F75" s="60"/>
      <c r="G75" s="60"/>
      <c r="H75" s="60"/>
      <c r="I75" s="60"/>
      <c r="J75" s="60"/>
      <c r="K75" s="60"/>
      <c r="L75" s="60"/>
      <c r="M75" s="60"/>
      <c r="N75" s="40"/>
      <c r="O75" s="273" t="s">
        <v>714</v>
      </c>
      <c r="P75" s="273"/>
      <c r="Q75" s="273"/>
      <c r="R75" s="273"/>
      <c r="S75" s="272">
        <v>48650000</v>
      </c>
      <c r="T75" s="274" t="s">
        <v>55</v>
      </c>
      <c r="U75" s="187" t="s">
        <v>56</v>
      </c>
      <c r="V75" s="433">
        <v>1.15E-2</v>
      </c>
      <c r="W75" s="187"/>
      <c r="X75" s="190"/>
      <c r="Y75" s="384"/>
      <c r="Z75" s="384"/>
      <c r="AA75" s="274" t="s">
        <v>53</v>
      </c>
      <c r="AB75" s="274" t="s">
        <v>147</v>
      </c>
      <c r="AC75" s="275"/>
      <c r="AD75" s="275">
        <v>559000</v>
      </c>
      <c r="AE75" s="330" t="s">
        <v>55</v>
      </c>
      <c r="AF75" s="407">
        <v>559000</v>
      </c>
      <c r="AG75" s="830">
        <f t="shared" si="6"/>
        <v>0</v>
      </c>
      <c r="AH75" s="723"/>
    </row>
    <row r="76" spans="1:34" s="652" customFormat="1" ht="21" customHeight="1">
      <c r="A76" s="23"/>
      <c r="B76" s="24"/>
      <c r="C76" s="24"/>
      <c r="D76" s="81"/>
      <c r="E76" s="60"/>
      <c r="F76" s="60"/>
      <c r="G76" s="60"/>
      <c r="H76" s="60"/>
      <c r="I76" s="60"/>
      <c r="J76" s="60"/>
      <c r="K76" s="60"/>
      <c r="L76" s="60"/>
      <c r="M76" s="60"/>
      <c r="N76" s="40"/>
      <c r="O76" s="273"/>
      <c r="P76" s="273"/>
      <c r="Q76" s="273"/>
      <c r="R76" s="273"/>
      <c r="S76" s="273"/>
      <c r="T76" s="274"/>
      <c r="U76" s="274"/>
      <c r="V76" s="272"/>
      <c r="W76" s="274"/>
      <c r="X76" s="274"/>
      <c r="Y76" s="274"/>
      <c r="Z76" s="274"/>
      <c r="AA76" s="274"/>
      <c r="AB76" s="274"/>
      <c r="AC76" s="275"/>
      <c r="AD76" s="275"/>
      <c r="AE76" s="328"/>
      <c r="AF76" s="407"/>
      <c r="AG76" s="830"/>
      <c r="AH76" s="723"/>
    </row>
    <row r="77" spans="1:34" s="652" customFormat="1" ht="21" customHeight="1">
      <c r="A77" s="23"/>
      <c r="B77" s="24"/>
      <c r="C77" s="24"/>
      <c r="D77" s="81"/>
      <c r="E77" s="60"/>
      <c r="F77" s="60"/>
      <c r="G77" s="60"/>
      <c r="H77" s="60"/>
      <c r="I77" s="60"/>
      <c r="J77" s="60"/>
      <c r="K77" s="60"/>
      <c r="L77" s="60"/>
      <c r="M77" s="60"/>
      <c r="N77" s="40"/>
      <c r="O77" s="468" t="s">
        <v>836</v>
      </c>
      <c r="P77" s="273"/>
      <c r="Q77" s="273"/>
      <c r="R77" s="273"/>
      <c r="S77" s="273"/>
      <c r="T77" s="274"/>
      <c r="U77" s="274"/>
      <c r="V77" s="272"/>
      <c r="W77" s="351" t="s">
        <v>148</v>
      </c>
      <c r="X77" s="351"/>
      <c r="Y77" s="351"/>
      <c r="Z77" s="351"/>
      <c r="AA77" s="351"/>
      <c r="AB77" s="351"/>
      <c r="AC77" s="197" t="s">
        <v>149</v>
      </c>
      <c r="AD77" s="197">
        <v>14198000</v>
      </c>
      <c r="AE77" s="331" t="s">
        <v>55</v>
      </c>
      <c r="AF77" s="786">
        <v>14198000</v>
      </c>
      <c r="AG77" s="830">
        <f t="shared" si="6"/>
        <v>0</v>
      </c>
      <c r="AH77" s="723"/>
    </row>
    <row r="78" spans="1:34" s="652" customFormat="1" ht="21" customHeight="1">
      <c r="A78" s="23"/>
      <c r="B78" s="24"/>
      <c r="C78" s="24"/>
      <c r="D78" s="81"/>
      <c r="E78" s="60"/>
      <c r="F78" s="60"/>
      <c r="G78" s="60"/>
      <c r="H78" s="60"/>
      <c r="I78" s="60"/>
      <c r="J78" s="60"/>
      <c r="K78" s="60"/>
      <c r="L78" s="60"/>
      <c r="M78" s="60"/>
      <c r="N78" s="40"/>
      <c r="O78" s="273" t="s">
        <v>702</v>
      </c>
      <c r="P78" s="273"/>
      <c r="Q78" s="273"/>
      <c r="R78" s="273"/>
      <c r="S78" s="272">
        <v>1758285000</v>
      </c>
      <c r="T78" s="274" t="s">
        <v>55</v>
      </c>
      <c r="U78" s="187" t="s">
        <v>56</v>
      </c>
      <c r="V78" s="418">
        <v>7.3899999999999999E-3</v>
      </c>
      <c r="W78" s="187"/>
      <c r="X78" s="190"/>
      <c r="Y78" s="384"/>
      <c r="Z78" s="384"/>
      <c r="AA78" s="274" t="s">
        <v>53</v>
      </c>
      <c r="AB78" s="274" t="s">
        <v>69</v>
      </c>
      <c r="AC78" s="275"/>
      <c r="AD78" s="275">
        <v>12994000</v>
      </c>
      <c r="AE78" s="330" t="s">
        <v>55</v>
      </c>
      <c r="AF78" s="407">
        <v>12994000</v>
      </c>
      <c r="AG78" s="830">
        <f t="shared" si="6"/>
        <v>0</v>
      </c>
      <c r="AH78" s="723"/>
    </row>
    <row r="79" spans="1:34" s="652" customFormat="1" ht="21" customHeight="1">
      <c r="A79" s="23"/>
      <c r="B79" s="24"/>
      <c r="C79" s="24"/>
      <c r="D79" s="81"/>
      <c r="E79" s="60"/>
      <c r="F79" s="60"/>
      <c r="G79" s="60"/>
      <c r="H79" s="60"/>
      <c r="I79" s="60"/>
      <c r="J79" s="60"/>
      <c r="K79" s="60"/>
      <c r="L79" s="60"/>
      <c r="M79" s="60"/>
      <c r="N79" s="40"/>
      <c r="O79" s="273" t="s">
        <v>713</v>
      </c>
      <c r="P79" s="273"/>
      <c r="Q79" s="273"/>
      <c r="R79" s="273"/>
      <c r="S79" s="272">
        <v>114096000</v>
      </c>
      <c r="T79" s="274" t="s">
        <v>55</v>
      </c>
      <c r="U79" s="187" t="s">
        <v>56</v>
      </c>
      <c r="V79" s="418">
        <v>7.3899999999999999E-3</v>
      </c>
      <c r="W79" s="187"/>
      <c r="X79" s="190"/>
      <c r="Y79" s="384"/>
      <c r="Z79" s="384"/>
      <c r="AA79" s="274" t="s">
        <v>53</v>
      </c>
      <c r="AB79" s="274" t="s">
        <v>496</v>
      </c>
      <c r="AC79" s="275"/>
      <c r="AD79" s="275">
        <v>844000</v>
      </c>
      <c r="AE79" s="330" t="s">
        <v>55</v>
      </c>
      <c r="AF79" s="407">
        <v>844000</v>
      </c>
      <c r="AG79" s="830">
        <f t="shared" si="6"/>
        <v>0</v>
      </c>
      <c r="AH79" s="723"/>
    </row>
    <row r="80" spans="1:34" s="652" customFormat="1" ht="21" customHeight="1">
      <c r="A80" s="23"/>
      <c r="B80" s="24"/>
      <c r="C80" s="24"/>
      <c r="D80" s="81"/>
      <c r="E80" s="60"/>
      <c r="F80" s="60"/>
      <c r="G80" s="60"/>
      <c r="H80" s="60"/>
      <c r="I80" s="60"/>
      <c r="J80" s="60"/>
      <c r="K80" s="60"/>
      <c r="L80" s="60"/>
      <c r="M80" s="60"/>
      <c r="N80" s="40"/>
      <c r="O80" s="273" t="s">
        <v>714</v>
      </c>
      <c r="P80" s="273"/>
      <c r="Q80" s="273"/>
      <c r="R80" s="273"/>
      <c r="S80" s="272">
        <v>48650000</v>
      </c>
      <c r="T80" s="274" t="s">
        <v>55</v>
      </c>
      <c r="U80" s="187" t="s">
        <v>56</v>
      </c>
      <c r="V80" s="418">
        <v>7.3899999999999999E-3</v>
      </c>
      <c r="W80" s="187"/>
      <c r="X80" s="190"/>
      <c r="Y80" s="384"/>
      <c r="Z80" s="384"/>
      <c r="AA80" s="274" t="s">
        <v>53</v>
      </c>
      <c r="AB80" s="274" t="s">
        <v>147</v>
      </c>
      <c r="AC80" s="275"/>
      <c r="AD80" s="275">
        <v>360000</v>
      </c>
      <c r="AE80" s="330" t="s">
        <v>55</v>
      </c>
      <c r="AF80" s="407">
        <v>360000</v>
      </c>
      <c r="AG80" s="830">
        <f t="shared" si="6"/>
        <v>0</v>
      </c>
      <c r="AH80" s="723"/>
    </row>
    <row r="81" spans="1:34" s="652" customFormat="1" ht="21" customHeight="1">
      <c r="A81" s="23"/>
      <c r="B81" s="24"/>
      <c r="C81" s="24"/>
      <c r="D81" s="81"/>
      <c r="E81" s="60"/>
      <c r="F81" s="60"/>
      <c r="G81" s="60"/>
      <c r="H81" s="60"/>
      <c r="I81" s="60"/>
      <c r="J81" s="60"/>
      <c r="K81" s="60"/>
      <c r="L81" s="60"/>
      <c r="M81" s="60"/>
      <c r="N81" s="40"/>
      <c r="O81" s="273"/>
      <c r="P81" s="273"/>
      <c r="Q81" s="273"/>
      <c r="R81" s="273"/>
      <c r="S81" s="272"/>
      <c r="T81" s="274"/>
      <c r="U81" s="187"/>
      <c r="V81" s="434"/>
      <c r="W81" s="187"/>
      <c r="X81" s="190"/>
      <c r="Y81" s="384"/>
      <c r="Z81" s="384"/>
      <c r="AA81" s="274"/>
      <c r="AB81" s="274"/>
      <c r="AC81" s="275"/>
      <c r="AD81" s="275"/>
      <c r="AE81" s="330"/>
      <c r="AF81" s="407"/>
      <c r="AG81" s="830"/>
      <c r="AH81" s="723"/>
    </row>
    <row r="82" spans="1:34" s="652" customFormat="1" ht="21" customHeight="1">
      <c r="A82" s="23"/>
      <c r="B82" s="24"/>
      <c r="C82" s="15" t="s">
        <v>65</v>
      </c>
      <c r="D82" s="83">
        <v>32730</v>
      </c>
      <c r="E82" s="65">
        <f>ROUND(AD82/1000,0)</f>
        <v>32730</v>
      </c>
      <c r="F82" s="65">
        <f>SUMIF($AB$83:$AB$92,"보조",$AD$83:$AD$92)/1000</f>
        <v>0</v>
      </c>
      <c r="G82" s="65">
        <f>SUMIF($AB$83:$AB$92,"6종",$AD$83:$AD$92)/1000</f>
        <v>5400</v>
      </c>
      <c r="H82" s="65">
        <f>SUMIF($AB$83:$AB$92,"4종",$AD$83:$AD$92)/1000</f>
        <v>0</v>
      </c>
      <c r="I82" s="65">
        <f>SUMIF($AB$83:$AB$94,"후원",$AD$83:$AD$94)/1000</f>
        <v>17730</v>
      </c>
      <c r="J82" s="65">
        <f>SUMIF($AB$83:$AB$92,"입소",$AD$83:$AD$92)/1000</f>
        <v>0</v>
      </c>
      <c r="K82" s="65">
        <f>SUMIF($AB$83:$AB$92,"법인",$AD$83:$AD$92)/1000</f>
        <v>9600</v>
      </c>
      <c r="L82" s="65">
        <f>SUMIF($AB$83:$AB$92,"잡수",$AD$83:$AD$92)/1000</f>
        <v>0</v>
      </c>
      <c r="M82" s="64">
        <f>E82-D82</f>
        <v>0</v>
      </c>
      <c r="N82" s="69">
        <f>IF(D82=0,0,M82/D82)</f>
        <v>0</v>
      </c>
      <c r="O82" s="157" t="s">
        <v>66</v>
      </c>
      <c r="P82" s="158"/>
      <c r="Q82" s="158"/>
      <c r="R82" s="158"/>
      <c r="S82" s="158"/>
      <c r="T82" s="366"/>
      <c r="U82" s="366"/>
      <c r="V82" s="159"/>
      <c r="W82" s="370" t="s">
        <v>113</v>
      </c>
      <c r="X82" s="370"/>
      <c r="Y82" s="370"/>
      <c r="Z82" s="370"/>
      <c r="AA82" s="370"/>
      <c r="AB82" s="370"/>
      <c r="AC82" s="160"/>
      <c r="AD82" s="160">
        <v>32730000</v>
      </c>
      <c r="AE82" s="402" t="s">
        <v>25</v>
      </c>
      <c r="AF82" s="603">
        <v>32730000</v>
      </c>
      <c r="AG82" s="830">
        <f t="shared" si="6"/>
        <v>0</v>
      </c>
      <c r="AH82" s="723"/>
    </row>
    <row r="83" spans="1:34" s="652" customFormat="1" ht="21" customHeight="1">
      <c r="A83" s="23"/>
      <c r="B83" s="24"/>
      <c r="C83" s="24"/>
      <c r="D83" s="81"/>
      <c r="E83" s="60"/>
      <c r="F83" s="60"/>
      <c r="G83" s="60"/>
      <c r="H83" s="60"/>
      <c r="I83" s="60"/>
      <c r="J83" s="60"/>
      <c r="K83" s="60"/>
      <c r="L83" s="60"/>
      <c r="M83" s="60"/>
      <c r="N83" s="40"/>
      <c r="O83" s="273" t="s">
        <v>715</v>
      </c>
      <c r="P83" s="273"/>
      <c r="Q83" s="273"/>
      <c r="R83" s="273"/>
      <c r="S83" s="272">
        <v>300000</v>
      </c>
      <c r="T83" s="274" t="s">
        <v>55</v>
      </c>
      <c r="U83" s="187" t="s">
        <v>56</v>
      </c>
      <c r="V83" s="232">
        <v>18</v>
      </c>
      <c r="W83" s="187" t="s">
        <v>54</v>
      </c>
      <c r="X83" s="190"/>
      <c r="Y83" s="384"/>
      <c r="Z83" s="384"/>
      <c r="AA83" s="274" t="s">
        <v>53</v>
      </c>
      <c r="AB83" s="274" t="s">
        <v>496</v>
      </c>
      <c r="AC83" s="275"/>
      <c r="AD83" s="275">
        <v>5400000</v>
      </c>
      <c r="AE83" s="318" t="s">
        <v>55</v>
      </c>
      <c r="AF83" s="407">
        <v>5400000</v>
      </c>
      <c r="AG83" s="830">
        <f>AD83-AF83</f>
        <v>0</v>
      </c>
      <c r="AH83" s="723"/>
    </row>
    <row r="84" spans="1:34" s="652" customFormat="1" ht="21" customHeight="1">
      <c r="A84" s="23"/>
      <c r="B84" s="24"/>
      <c r="C84" s="24"/>
      <c r="D84" s="81"/>
      <c r="E84" s="60"/>
      <c r="F84" s="60"/>
      <c r="G84" s="60"/>
      <c r="H84" s="60"/>
      <c r="I84" s="60"/>
      <c r="J84" s="60"/>
      <c r="K84" s="60"/>
      <c r="L84" s="60"/>
      <c r="M84" s="60"/>
      <c r="N84" s="40"/>
      <c r="O84" s="273"/>
      <c r="P84" s="273"/>
      <c r="Q84" s="273"/>
      <c r="R84" s="273"/>
      <c r="S84" s="272">
        <v>300000</v>
      </c>
      <c r="T84" s="274" t="s">
        <v>55</v>
      </c>
      <c r="U84" s="187" t="s">
        <v>56</v>
      </c>
      <c r="V84" s="232">
        <v>1</v>
      </c>
      <c r="W84" s="187" t="s">
        <v>54</v>
      </c>
      <c r="X84" s="190"/>
      <c r="Y84" s="384"/>
      <c r="Z84" s="384"/>
      <c r="AA84" s="274" t="s">
        <v>53</v>
      </c>
      <c r="AB84" s="274" t="s">
        <v>506</v>
      </c>
      <c r="AC84" s="275"/>
      <c r="AD84" s="275">
        <v>300000</v>
      </c>
      <c r="AE84" s="318" t="s">
        <v>55</v>
      </c>
      <c r="AF84" s="407">
        <v>300000</v>
      </c>
      <c r="AG84" s="830">
        <f>AD84-AF84</f>
        <v>0</v>
      </c>
      <c r="AH84" s="723"/>
    </row>
    <row r="85" spans="1:34" s="652" customFormat="1" ht="21" customHeight="1">
      <c r="A85" s="23"/>
      <c r="B85" s="24"/>
      <c r="C85" s="24"/>
      <c r="D85" s="81"/>
      <c r="E85" s="60"/>
      <c r="F85" s="60"/>
      <c r="G85" s="60"/>
      <c r="H85" s="60"/>
      <c r="I85" s="60"/>
      <c r="J85" s="60"/>
      <c r="K85" s="60"/>
      <c r="L85" s="60"/>
      <c r="M85" s="60"/>
      <c r="N85" s="40"/>
      <c r="O85" s="273" t="s">
        <v>718</v>
      </c>
      <c r="P85" s="273"/>
      <c r="Q85" s="273"/>
      <c r="R85" s="273"/>
      <c r="S85" s="272"/>
      <c r="T85" s="274"/>
      <c r="U85" s="187"/>
      <c r="V85" s="232"/>
      <c r="W85" s="187" t="s">
        <v>149</v>
      </c>
      <c r="X85" s="190"/>
      <c r="Y85" s="384"/>
      <c r="Z85" s="384"/>
      <c r="AA85" s="274"/>
      <c r="AB85" s="274" t="s">
        <v>505</v>
      </c>
      <c r="AC85" s="275"/>
      <c r="AD85" s="275">
        <v>800000</v>
      </c>
      <c r="AE85" s="318" t="s">
        <v>55</v>
      </c>
      <c r="AF85" s="407">
        <v>800000</v>
      </c>
      <c r="AG85" s="830">
        <f>AD85-AF85</f>
        <v>0</v>
      </c>
      <c r="AH85" s="723"/>
    </row>
    <row r="86" spans="1:34" s="652" customFormat="1" ht="21" customHeight="1">
      <c r="A86" s="23"/>
      <c r="B86" s="24"/>
      <c r="C86" s="24"/>
      <c r="D86" s="81"/>
      <c r="E86" s="60"/>
      <c r="F86" s="60"/>
      <c r="G86" s="60"/>
      <c r="H86" s="60"/>
      <c r="I86" s="60"/>
      <c r="J86" s="60"/>
      <c r="K86" s="60"/>
      <c r="L86" s="60"/>
      <c r="M86" s="60"/>
      <c r="N86" s="40"/>
      <c r="O86" s="273" t="s">
        <v>775</v>
      </c>
      <c r="P86" s="273"/>
      <c r="Q86" s="273"/>
      <c r="R86" s="273"/>
      <c r="S86" s="272"/>
      <c r="T86" s="274"/>
      <c r="U86" s="187"/>
      <c r="V86" s="232"/>
      <c r="W86" s="187"/>
      <c r="X86" s="190"/>
      <c r="Y86" s="384"/>
      <c r="Z86" s="384"/>
      <c r="AA86" s="274"/>
      <c r="AB86" s="274" t="s">
        <v>505</v>
      </c>
      <c r="AC86" s="275"/>
      <c r="AD86" s="275">
        <v>30000</v>
      </c>
      <c r="AE86" s="318" t="s">
        <v>55</v>
      </c>
      <c r="AF86" s="407">
        <v>30000</v>
      </c>
      <c r="AG86" s="830">
        <f>AD86-AF86</f>
        <v>0</v>
      </c>
      <c r="AH86" s="723"/>
    </row>
    <row r="87" spans="1:34" s="652" customFormat="1" ht="21" customHeight="1">
      <c r="A87" s="23"/>
      <c r="B87" s="24"/>
      <c r="C87" s="24"/>
      <c r="D87" s="81"/>
      <c r="E87" s="60"/>
      <c r="F87" s="60"/>
      <c r="G87" s="60"/>
      <c r="H87" s="60"/>
      <c r="I87" s="60"/>
      <c r="J87" s="60"/>
      <c r="K87" s="60"/>
      <c r="L87" s="60"/>
      <c r="M87" s="60"/>
      <c r="N87" s="40"/>
      <c r="O87" s="273" t="s">
        <v>716</v>
      </c>
      <c r="P87" s="273"/>
      <c r="Q87" s="272"/>
      <c r="R87" s="272"/>
      <c r="S87" s="272"/>
      <c r="T87" s="274"/>
      <c r="U87" s="274"/>
      <c r="V87" s="272"/>
      <c r="W87" s="274"/>
      <c r="X87" s="274"/>
      <c r="Y87" s="274"/>
      <c r="Z87" s="274"/>
      <c r="AA87" s="274"/>
      <c r="AB87" s="191" t="s">
        <v>505</v>
      </c>
      <c r="AC87" s="275"/>
      <c r="AD87" s="275">
        <v>350000</v>
      </c>
      <c r="AE87" s="318" t="s">
        <v>55</v>
      </c>
      <c r="AF87" s="407">
        <v>350000</v>
      </c>
      <c r="AG87" s="830">
        <f t="shared" ref="AG87:AG93" si="7">AD87-AF87</f>
        <v>0</v>
      </c>
      <c r="AH87" s="723"/>
    </row>
    <row r="88" spans="1:34" s="652" customFormat="1" ht="21" customHeight="1">
      <c r="A88" s="23"/>
      <c r="B88" s="24"/>
      <c r="C88" s="24"/>
      <c r="D88" s="81"/>
      <c r="E88" s="60"/>
      <c r="F88" s="60"/>
      <c r="G88" s="60"/>
      <c r="H88" s="60"/>
      <c r="I88" s="60"/>
      <c r="J88" s="60"/>
      <c r="K88" s="60"/>
      <c r="L88" s="60"/>
      <c r="M88" s="60"/>
      <c r="N88" s="40"/>
      <c r="O88" s="273" t="s">
        <v>717</v>
      </c>
      <c r="P88" s="273"/>
      <c r="Q88" s="272"/>
      <c r="R88" s="272"/>
      <c r="S88" s="272">
        <v>6000</v>
      </c>
      <c r="T88" s="274" t="s">
        <v>55</v>
      </c>
      <c r="U88" s="187" t="s">
        <v>56</v>
      </c>
      <c r="V88" s="232">
        <v>5</v>
      </c>
      <c r="W88" s="187" t="s">
        <v>54</v>
      </c>
      <c r="X88" s="190"/>
      <c r="Y88" s="384"/>
      <c r="Z88" s="384"/>
      <c r="AA88" s="274" t="s">
        <v>53</v>
      </c>
      <c r="AB88" s="191" t="s">
        <v>505</v>
      </c>
      <c r="AC88" s="188"/>
      <c r="AD88" s="275">
        <v>30000</v>
      </c>
      <c r="AE88" s="333" t="s">
        <v>55</v>
      </c>
      <c r="AF88" s="407">
        <v>30000</v>
      </c>
      <c r="AG88" s="830">
        <f t="shared" si="7"/>
        <v>0</v>
      </c>
      <c r="AH88" s="723"/>
    </row>
    <row r="89" spans="1:34" s="652" customFormat="1" ht="21" customHeight="1">
      <c r="A89" s="23"/>
      <c r="B89" s="24"/>
      <c r="C89" s="24"/>
      <c r="D89" s="81"/>
      <c r="E89" s="60"/>
      <c r="F89" s="60"/>
      <c r="G89" s="60"/>
      <c r="H89" s="60"/>
      <c r="I89" s="60"/>
      <c r="J89" s="60"/>
      <c r="K89" s="60"/>
      <c r="L89" s="60"/>
      <c r="M89" s="60"/>
      <c r="N89" s="40"/>
      <c r="O89" s="273" t="s">
        <v>776</v>
      </c>
      <c r="P89" s="273"/>
      <c r="Q89" s="273"/>
      <c r="R89" s="273"/>
      <c r="S89" s="272">
        <v>300000</v>
      </c>
      <c r="T89" s="274" t="s">
        <v>55</v>
      </c>
      <c r="U89" s="187" t="s">
        <v>56</v>
      </c>
      <c r="V89" s="232">
        <v>12</v>
      </c>
      <c r="W89" s="187" t="s">
        <v>0</v>
      </c>
      <c r="X89" s="190"/>
      <c r="Y89" s="384"/>
      <c r="Z89" s="384"/>
      <c r="AA89" s="274" t="s">
        <v>53</v>
      </c>
      <c r="AB89" s="274" t="s">
        <v>147</v>
      </c>
      <c r="AC89" s="275"/>
      <c r="AD89" s="275">
        <v>3600000</v>
      </c>
      <c r="AE89" s="318" t="s">
        <v>55</v>
      </c>
      <c r="AF89" s="407">
        <v>3600000</v>
      </c>
      <c r="AG89" s="830">
        <f t="shared" si="7"/>
        <v>0</v>
      </c>
      <c r="AH89" s="723"/>
    </row>
    <row r="90" spans="1:34" s="652" customFormat="1" ht="21" customHeight="1">
      <c r="A90" s="23"/>
      <c r="B90" s="24"/>
      <c r="C90" s="24"/>
      <c r="D90" s="81"/>
      <c r="E90" s="60"/>
      <c r="F90" s="251"/>
      <c r="G90" s="251"/>
      <c r="H90" s="251"/>
      <c r="I90" s="251"/>
      <c r="J90" s="251"/>
      <c r="K90" s="251"/>
      <c r="L90" s="251"/>
      <c r="M90" s="60"/>
      <c r="N90" s="40"/>
      <c r="O90" s="273" t="s">
        <v>777</v>
      </c>
      <c r="P90" s="273"/>
      <c r="Q90" s="273"/>
      <c r="R90" s="273"/>
      <c r="S90" s="272"/>
      <c r="T90" s="274"/>
      <c r="U90" s="187"/>
      <c r="V90" s="232"/>
      <c r="W90" s="187"/>
      <c r="X90" s="190"/>
      <c r="Y90" s="384"/>
      <c r="Z90" s="384"/>
      <c r="AA90" s="274"/>
      <c r="AB90" s="274" t="s">
        <v>147</v>
      </c>
      <c r="AC90" s="188"/>
      <c r="AD90" s="272">
        <v>5700000</v>
      </c>
      <c r="AE90" s="318" t="s">
        <v>55</v>
      </c>
      <c r="AF90" s="156">
        <v>5700000</v>
      </c>
      <c r="AG90" s="830">
        <f t="shared" si="7"/>
        <v>0</v>
      </c>
      <c r="AH90" s="723"/>
    </row>
    <row r="91" spans="1:34" s="652" customFormat="1" ht="21" customHeight="1">
      <c r="A91" s="23"/>
      <c r="B91" s="24"/>
      <c r="C91" s="24"/>
      <c r="D91" s="81"/>
      <c r="E91" s="60"/>
      <c r="F91" s="251"/>
      <c r="G91" s="251"/>
      <c r="H91" s="251"/>
      <c r="I91" s="251"/>
      <c r="J91" s="251"/>
      <c r="K91" s="251"/>
      <c r="L91" s="251"/>
      <c r="M91" s="60"/>
      <c r="N91" s="40"/>
      <c r="O91" s="273"/>
      <c r="P91" s="273"/>
      <c r="Q91" s="273"/>
      <c r="R91" s="273"/>
      <c r="S91" s="272"/>
      <c r="T91" s="274"/>
      <c r="U91" s="187"/>
      <c r="V91" s="232"/>
      <c r="W91" s="187"/>
      <c r="X91" s="190"/>
      <c r="Y91" s="274" t="s">
        <v>625</v>
      </c>
      <c r="Z91" s="274"/>
      <c r="AA91" s="274"/>
      <c r="AB91" s="274" t="s">
        <v>505</v>
      </c>
      <c r="AC91" s="188"/>
      <c r="AD91" s="275">
        <v>7200000</v>
      </c>
      <c r="AE91" s="318" t="s">
        <v>55</v>
      </c>
      <c r="AF91" s="156">
        <v>7200000</v>
      </c>
      <c r="AG91" s="830">
        <f t="shared" si="7"/>
        <v>0</v>
      </c>
      <c r="AH91" s="723"/>
    </row>
    <row r="92" spans="1:34" s="652" customFormat="1" ht="21" customHeight="1">
      <c r="A92" s="23"/>
      <c r="B92" s="24"/>
      <c r="C92" s="24"/>
      <c r="D92" s="81"/>
      <c r="E92" s="60"/>
      <c r="F92" s="251"/>
      <c r="G92" s="251"/>
      <c r="H92" s="251"/>
      <c r="I92" s="251"/>
      <c r="J92" s="251"/>
      <c r="K92" s="251"/>
      <c r="L92" s="251"/>
      <c r="M92" s="60"/>
      <c r="N92" s="40"/>
      <c r="O92" s="273" t="s">
        <v>778</v>
      </c>
      <c r="P92" s="273"/>
      <c r="Q92" s="273"/>
      <c r="R92" s="273"/>
      <c r="S92" s="272"/>
      <c r="T92" s="274"/>
      <c r="U92" s="187"/>
      <c r="V92" s="272"/>
      <c r="W92" s="274"/>
      <c r="X92" s="187"/>
      <c r="Y92" s="274" t="s">
        <v>625</v>
      </c>
      <c r="Z92" s="274"/>
      <c r="AA92" s="274"/>
      <c r="AB92" s="274" t="s">
        <v>505</v>
      </c>
      <c r="AC92" s="188"/>
      <c r="AD92" s="275">
        <v>5000000</v>
      </c>
      <c r="AE92" s="318" t="s">
        <v>55</v>
      </c>
      <c r="AF92" s="407">
        <v>5000000</v>
      </c>
      <c r="AG92" s="830">
        <f t="shared" si="7"/>
        <v>0</v>
      </c>
      <c r="AH92" s="723"/>
    </row>
    <row r="93" spans="1:34" s="652" customFormat="1" ht="21" customHeight="1">
      <c r="A93" s="23"/>
      <c r="B93" s="24"/>
      <c r="C93" s="24"/>
      <c r="D93" s="81"/>
      <c r="E93" s="60"/>
      <c r="F93" s="251"/>
      <c r="G93" s="251"/>
      <c r="H93" s="251"/>
      <c r="I93" s="251"/>
      <c r="J93" s="251"/>
      <c r="K93" s="251"/>
      <c r="L93" s="251"/>
      <c r="M93" s="60"/>
      <c r="N93" s="40"/>
      <c r="O93" s="273"/>
      <c r="P93" s="273"/>
      <c r="Q93" s="273"/>
      <c r="R93" s="273"/>
      <c r="S93" s="272"/>
      <c r="T93" s="274"/>
      <c r="U93" s="187"/>
      <c r="V93" s="272"/>
      <c r="W93" s="274"/>
      <c r="X93" s="187"/>
      <c r="Y93" s="274" t="s">
        <v>809</v>
      </c>
      <c r="Z93" s="274"/>
      <c r="AA93" s="274"/>
      <c r="AB93" s="274" t="s">
        <v>505</v>
      </c>
      <c r="AC93" s="188"/>
      <c r="AD93" s="275">
        <v>4320000</v>
      </c>
      <c r="AE93" s="318" t="s">
        <v>55</v>
      </c>
      <c r="AF93" s="407">
        <v>4320000</v>
      </c>
      <c r="AG93" s="830">
        <f t="shared" si="7"/>
        <v>0</v>
      </c>
      <c r="AH93" s="723"/>
    </row>
    <row r="94" spans="1:34" s="652" customFormat="1" ht="21" customHeight="1">
      <c r="A94" s="23"/>
      <c r="B94" s="24"/>
      <c r="C94" s="24"/>
      <c r="D94" s="81"/>
      <c r="E94" s="60"/>
      <c r="F94" s="60"/>
      <c r="G94" s="60"/>
      <c r="H94" s="60"/>
      <c r="I94" s="60"/>
      <c r="J94" s="60"/>
      <c r="K94" s="60"/>
      <c r="L94" s="60"/>
      <c r="M94" s="60"/>
      <c r="N94" s="40"/>
      <c r="O94" s="273"/>
      <c r="P94" s="273"/>
      <c r="Q94" s="272"/>
      <c r="R94" s="272"/>
      <c r="S94" s="272"/>
      <c r="T94" s="274"/>
      <c r="U94" s="187"/>
      <c r="V94" s="232"/>
      <c r="W94" s="187"/>
      <c r="X94" s="190"/>
      <c r="Y94" s="384"/>
      <c r="Z94" s="384"/>
      <c r="AA94" s="274"/>
      <c r="AB94" s="191"/>
      <c r="AC94" s="188"/>
      <c r="AD94" s="275"/>
      <c r="AE94" s="333"/>
      <c r="AF94" s="407"/>
      <c r="AG94" s="830"/>
      <c r="AH94" s="723"/>
    </row>
    <row r="95" spans="1:34" s="652" customFormat="1" ht="20.25" customHeight="1">
      <c r="A95" s="23"/>
      <c r="B95" s="15" t="s">
        <v>115</v>
      </c>
      <c r="C95" s="655" t="s">
        <v>5</v>
      </c>
      <c r="D95" s="656">
        <f t="shared" ref="D95:L95" si="8">SUM(D96,D102,D104)</f>
        <v>8980</v>
      </c>
      <c r="E95" s="656">
        <f t="shared" si="8"/>
        <v>9680</v>
      </c>
      <c r="F95" s="656">
        <f t="shared" si="8"/>
        <v>0</v>
      </c>
      <c r="G95" s="656">
        <f t="shared" si="8"/>
        <v>0</v>
      </c>
      <c r="H95" s="656">
        <f t="shared" si="8"/>
        <v>0</v>
      </c>
      <c r="I95" s="656">
        <f t="shared" si="8"/>
        <v>0</v>
      </c>
      <c r="J95" s="656">
        <f t="shared" si="8"/>
        <v>0</v>
      </c>
      <c r="K95" s="656">
        <f t="shared" si="8"/>
        <v>9680</v>
      </c>
      <c r="L95" s="656">
        <f t="shared" si="8"/>
        <v>0</v>
      </c>
      <c r="M95" s="656">
        <f>E95-D95</f>
        <v>700</v>
      </c>
      <c r="N95" s="657">
        <f>IF(D95=0,0,M95/D95)</f>
        <v>7.7951002227171495E-2</v>
      </c>
      <c r="O95" s="661" t="s">
        <v>121</v>
      </c>
      <c r="P95" s="661"/>
      <c r="Q95" s="661"/>
      <c r="R95" s="661"/>
      <c r="S95" s="662"/>
      <c r="T95" s="663"/>
      <c r="U95" s="663"/>
      <c r="V95" s="662"/>
      <c r="W95" s="663"/>
      <c r="X95" s="663"/>
      <c r="Y95" s="663"/>
      <c r="Z95" s="663"/>
      <c r="AA95" s="663"/>
      <c r="AB95" s="663"/>
      <c r="AC95" s="664"/>
      <c r="AD95" s="664">
        <v>9680000</v>
      </c>
      <c r="AE95" s="665" t="s">
        <v>25</v>
      </c>
      <c r="AF95" s="681">
        <v>8980000</v>
      </c>
      <c r="AG95" s="830">
        <f t="shared" si="6"/>
        <v>700000</v>
      </c>
      <c r="AH95" s="723"/>
    </row>
    <row r="96" spans="1:34" s="652" customFormat="1" ht="21" customHeight="1">
      <c r="A96" s="23"/>
      <c r="B96" s="24" t="s">
        <v>120</v>
      </c>
      <c r="C96" s="15" t="s">
        <v>10</v>
      </c>
      <c r="D96" s="83">
        <v>7700</v>
      </c>
      <c r="E96" s="64">
        <f>AD96/1000</f>
        <v>8400</v>
      </c>
      <c r="F96" s="65">
        <f>SUMIF($AB$97:$AB$101,"보조",$AD$97:$AD$101)/1000</f>
        <v>0</v>
      </c>
      <c r="G96" s="65">
        <f>SUMIF($AB$97:$AB$101,"6종",$AD$97:$AD$101)/1000</f>
        <v>0</v>
      </c>
      <c r="H96" s="65">
        <f>SUMIF($AB$97:$AB$101,"4종",$AD$97:$AD$101)/1000</f>
        <v>0</v>
      </c>
      <c r="I96" s="65">
        <f>SUMIF($AB$97:$AB$101,"후원",$AD$97:$AD$101)/1000</f>
        <v>0</v>
      </c>
      <c r="J96" s="65">
        <f>SUMIF($AB$97:$AB$101,"입소",$AD$97:$AD$101)/1000</f>
        <v>0</v>
      </c>
      <c r="K96" s="65">
        <f>SUMIF($AB$97:$AB$101,"법인",$AD$97:$AD$101)/1000</f>
        <v>8400</v>
      </c>
      <c r="L96" s="65">
        <f>SUMIF($AB$97:$AB$101,"잡수",$AD$97:$AD$101)/1000</f>
        <v>0</v>
      </c>
      <c r="M96" s="64">
        <f>E96-D96</f>
        <v>700</v>
      </c>
      <c r="N96" s="69">
        <f>IF(D96=0,0,M96/D96)</f>
        <v>9.0909090909090912E-2</v>
      </c>
      <c r="O96" s="157" t="s">
        <v>37</v>
      </c>
      <c r="P96" s="161"/>
      <c r="Q96" s="161"/>
      <c r="R96" s="161"/>
      <c r="S96" s="161"/>
      <c r="T96" s="352"/>
      <c r="U96" s="352"/>
      <c r="V96" s="153"/>
      <c r="W96" s="352"/>
      <c r="X96" s="352"/>
      <c r="Y96" s="370" t="s">
        <v>123</v>
      </c>
      <c r="Z96" s="370"/>
      <c r="AA96" s="370"/>
      <c r="AB96" s="370"/>
      <c r="AC96" s="160"/>
      <c r="AD96" s="160">
        <v>8400000</v>
      </c>
      <c r="AE96" s="403" t="s">
        <v>55</v>
      </c>
      <c r="AF96" s="603">
        <v>7700000</v>
      </c>
      <c r="AG96" s="830">
        <f t="shared" si="6"/>
        <v>700000</v>
      </c>
      <c r="AH96" s="723"/>
    </row>
    <row r="97" spans="1:34" s="652" customFormat="1" ht="21" customHeight="1">
      <c r="A97" s="23"/>
      <c r="B97" s="24"/>
      <c r="C97" s="24"/>
      <c r="D97" s="81"/>
      <c r="E97" s="60"/>
      <c r="F97" s="251"/>
      <c r="G97" s="251"/>
      <c r="H97" s="251"/>
      <c r="I97" s="251"/>
      <c r="J97" s="251"/>
      <c r="K97" s="251"/>
      <c r="L97" s="251"/>
      <c r="M97" s="60"/>
      <c r="N97" s="40"/>
      <c r="O97" s="148" t="s">
        <v>719</v>
      </c>
      <c r="P97" s="273"/>
      <c r="Q97" s="273"/>
      <c r="R97" s="273"/>
      <c r="S97" s="272"/>
      <c r="T97" s="243"/>
      <c r="U97" s="243"/>
      <c r="V97" s="272"/>
      <c r="W97" s="243"/>
      <c r="X97" s="274"/>
      <c r="Y97" s="274"/>
      <c r="Z97" s="274"/>
      <c r="AA97" s="274"/>
      <c r="AB97" s="274" t="s">
        <v>147</v>
      </c>
      <c r="AC97" s="272"/>
      <c r="AD97" s="272">
        <v>1000000</v>
      </c>
      <c r="AE97" s="318" t="s">
        <v>55</v>
      </c>
      <c r="AF97" s="156">
        <v>1000000</v>
      </c>
      <c r="AG97" s="830">
        <f t="shared" si="6"/>
        <v>0</v>
      </c>
      <c r="AH97" s="723"/>
    </row>
    <row r="98" spans="1:34" s="652" customFormat="1" ht="21" customHeight="1">
      <c r="A98" s="23"/>
      <c r="B98" s="24"/>
      <c r="C98" s="24"/>
      <c r="D98" s="81"/>
      <c r="E98" s="60"/>
      <c r="F98" s="251"/>
      <c r="G98" s="251"/>
      <c r="H98" s="251"/>
      <c r="I98" s="251"/>
      <c r="J98" s="251"/>
      <c r="K98" s="251"/>
      <c r="L98" s="251"/>
      <c r="M98" s="60"/>
      <c r="N98" s="40"/>
      <c r="O98" s="273" t="s">
        <v>648</v>
      </c>
      <c r="P98" s="273"/>
      <c r="Q98" s="273"/>
      <c r="R98" s="273"/>
      <c r="S98" s="272"/>
      <c r="T98" s="274"/>
      <c r="U98" s="187"/>
      <c r="V98" s="232"/>
      <c r="W98" s="187"/>
      <c r="X98" s="190"/>
      <c r="Y98" s="384"/>
      <c r="Z98" s="384"/>
      <c r="AA98" s="274"/>
      <c r="AB98" s="274" t="s">
        <v>147</v>
      </c>
      <c r="AC98" s="188"/>
      <c r="AD98" s="272">
        <v>3000000</v>
      </c>
      <c r="AE98" s="318" t="s">
        <v>55</v>
      </c>
      <c r="AF98" s="156">
        <v>3000000</v>
      </c>
      <c r="AG98" s="830">
        <f t="shared" si="6"/>
        <v>0</v>
      </c>
      <c r="AH98" s="723"/>
    </row>
    <row r="99" spans="1:34" s="652" customFormat="1" ht="21" customHeight="1">
      <c r="A99" s="23"/>
      <c r="B99" s="24"/>
      <c r="C99" s="24"/>
      <c r="D99" s="81"/>
      <c r="E99" s="60"/>
      <c r="F99" s="251"/>
      <c r="G99" s="251"/>
      <c r="H99" s="251"/>
      <c r="I99" s="251"/>
      <c r="J99" s="251"/>
      <c r="K99" s="251"/>
      <c r="L99" s="251"/>
      <c r="M99" s="60"/>
      <c r="N99" s="40"/>
      <c r="O99" s="273" t="s">
        <v>720</v>
      </c>
      <c r="P99" s="273"/>
      <c r="Q99" s="273"/>
      <c r="R99" s="273"/>
      <c r="S99" s="272"/>
      <c r="T99" s="274"/>
      <c r="U99" s="187"/>
      <c r="V99" s="232"/>
      <c r="W99" s="187"/>
      <c r="X99" s="190"/>
      <c r="Y99" s="384"/>
      <c r="Z99" s="384"/>
      <c r="AA99" s="274"/>
      <c r="AB99" s="274" t="s">
        <v>147</v>
      </c>
      <c r="AC99" s="188"/>
      <c r="AD99" s="272">
        <v>3500000</v>
      </c>
      <c r="AE99" s="318" t="s">
        <v>55</v>
      </c>
      <c r="AF99" s="156">
        <v>2800000</v>
      </c>
      <c r="AG99" s="830">
        <f t="shared" si="6"/>
        <v>700000</v>
      </c>
      <c r="AH99" s="723"/>
    </row>
    <row r="100" spans="1:34" s="652" customFormat="1" ht="21" customHeight="1">
      <c r="A100" s="23"/>
      <c r="B100" s="24"/>
      <c r="C100" s="24"/>
      <c r="D100" s="81"/>
      <c r="E100" s="60"/>
      <c r="F100" s="251"/>
      <c r="G100" s="251"/>
      <c r="H100" s="251"/>
      <c r="I100" s="251"/>
      <c r="J100" s="251"/>
      <c r="K100" s="251"/>
      <c r="L100" s="251"/>
      <c r="M100" s="60"/>
      <c r="N100" s="40"/>
      <c r="O100" s="273" t="s">
        <v>490</v>
      </c>
      <c r="P100" s="273"/>
      <c r="Q100" s="273"/>
      <c r="R100" s="273"/>
      <c r="S100" s="272">
        <v>20000</v>
      </c>
      <c r="T100" s="274" t="s">
        <v>55</v>
      </c>
      <c r="U100" s="187" t="s">
        <v>56</v>
      </c>
      <c r="V100" s="272">
        <v>45</v>
      </c>
      <c r="W100" s="274" t="s">
        <v>54</v>
      </c>
      <c r="X100" s="187"/>
      <c r="Y100" s="263"/>
      <c r="Z100" s="384"/>
      <c r="AA100" s="274" t="s">
        <v>53</v>
      </c>
      <c r="AB100" s="274" t="s">
        <v>147</v>
      </c>
      <c r="AC100" s="275"/>
      <c r="AD100" s="275">
        <v>900000</v>
      </c>
      <c r="AE100" s="318" t="s">
        <v>55</v>
      </c>
      <c r="AF100" s="407">
        <v>900000</v>
      </c>
      <c r="AG100" s="830">
        <f t="shared" si="6"/>
        <v>0</v>
      </c>
      <c r="AH100" s="723"/>
    </row>
    <row r="101" spans="1:34" s="652" customFormat="1" ht="21" customHeight="1">
      <c r="A101" s="23"/>
      <c r="B101" s="24"/>
      <c r="C101" s="24"/>
      <c r="D101" s="81"/>
      <c r="E101" s="60"/>
      <c r="F101" s="60"/>
      <c r="G101" s="60"/>
      <c r="H101" s="60"/>
      <c r="I101" s="60"/>
      <c r="J101" s="60"/>
      <c r="K101" s="60"/>
      <c r="L101" s="60"/>
      <c r="M101" s="60"/>
      <c r="N101" s="40"/>
      <c r="O101" s="149"/>
      <c r="P101" s="468"/>
      <c r="Q101" s="468"/>
      <c r="R101" s="468"/>
      <c r="S101" s="467"/>
      <c r="T101" s="194"/>
      <c r="U101" s="194"/>
      <c r="V101" s="467"/>
      <c r="W101" s="194"/>
      <c r="X101" s="351"/>
      <c r="Y101" s="351"/>
      <c r="Z101" s="351"/>
      <c r="AA101" s="351"/>
      <c r="AB101" s="351"/>
      <c r="AC101" s="467"/>
      <c r="AD101" s="467"/>
      <c r="AE101" s="338"/>
      <c r="AF101" s="156"/>
      <c r="AG101" s="830"/>
      <c r="AH101" s="723"/>
    </row>
    <row r="102" spans="1:34" s="652" customFormat="1" ht="21" customHeight="1">
      <c r="A102" s="713"/>
      <c r="B102" s="699"/>
      <c r="C102" s="695" t="s">
        <v>11</v>
      </c>
      <c r="D102" s="696">
        <v>0</v>
      </c>
      <c r="E102" s="267">
        <f>AD102/1000</f>
        <v>0</v>
      </c>
      <c r="F102" s="697">
        <f>SUMIF($AB$103:$AB$103,"보조",$AD$103:$AD$103)/1000</f>
        <v>0</v>
      </c>
      <c r="G102" s="697">
        <f>SUMIF($AB$103:$AB$103,"6종",$AD$103:$AD$103)/1000</f>
        <v>0</v>
      </c>
      <c r="H102" s="697">
        <f>SUMIF($AB$103:$AB$103,"4종",$AD$103:$AD$103)/1000</f>
        <v>0</v>
      </c>
      <c r="I102" s="697">
        <f>SUMIF($AB$103:$AB$103,"후원",$AD$103:$AD$103)/1000</f>
        <v>0</v>
      </c>
      <c r="J102" s="697">
        <f>SUMIF($AB$103:$AB$103,"입소",$AD$103:$AD$103)/1000</f>
        <v>0</v>
      </c>
      <c r="K102" s="697">
        <f>SUMIF($AB$103:$AB$103,"법인",$AD$103:$AD$103)/1000</f>
        <v>0</v>
      </c>
      <c r="L102" s="697">
        <f>SUMIF($AB$103:$AB$103,"잡수",$AD$103:$AD$103)/1000</f>
        <v>0</v>
      </c>
      <c r="M102" s="267">
        <f>E102-D102</f>
        <v>0</v>
      </c>
      <c r="N102" s="698">
        <f>IF(D102=0,0,M102/D102)</f>
        <v>0</v>
      </c>
      <c r="O102" s="717" t="s">
        <v>122</v>
      </c>
      <c r="P102" s="305"/>
      <c r="Q102" s="135"/>
      <c r="R102" s="135"/>
      <c r="S102" s="135"/>
      <c r="T102" s="601"/>
      <c r="U102" s="601"/>
      <c r="V102" s="136"/>
      <c r="W102" s="601"/>
      <c r="X102" s="601"/>
      <c r="Y102" s="718" t="s">
        <v>123</v>
      </c>
      <c r="Z102" s="718"/>
      <c r="AA102" s="718"/>
      <c r="AB102" s="718"/>
      <c r="AC102" s="440"/>
      <c r="AD102" s="440">
        <v>0</v>
      </c>
      <c r="AE102" s="719" t="s">
        <v>25</v>
      </c>
      <c r="AF102" s="604">
        <v>0</v>
      </c>
      <c r="AG102" s="831">
        <f t="shared" si="6"/>
        <v>0</v>
      </c>
      <c r="AH102" s="723"/>
    </row>
    <row r="103" spans="1:34" s="652" customFormat="1" ht="21" customHeight="1">
      <c r="A103" s="713"/>
      <c r="B103" s="699"/>
      <c r="C103" s="715"/>
      <c r="D103" s="289"/>
      <c r="E103" s="720"/>
      <c r="F103" s="720"/>
      <c r="G103" s="720"/>
      <c r="H103" s="720"/>
      <c r="I103" s="720"/>
      <c r="J103" s="720"/>
      <c r="K103" s="720"/>
      <c r="L103" s="720"/>
      <c r="M103" s="720"/>
      <c r="N103" s="721"/>
      <c r="O103" s="304"/>
      <c r="P103" s="304"/>
      <c r="Q103" s="304"/>
      <c r="R103" s="304"/>
      <c r="S103" s="716"/>
      <c r="T103" s="397"/>
      <c r="U103" s="397"/>
      <c r="V103" s="716"/>
      <c r="W103" s="397"/>
      <c r="X103" s="704"/>
      <c r="Y103" s="704"/>
      <c r="Z103" s="704"/>
      <c r="AA103" s="704"/>
      <c r="AB103" s="704"/>
      <c r="AC103" s="716"/>
      <c r="AD103" s="716"/>
      <c r="AE103" s="358"/>
      <c r="AF103" s="270"/>
      <c r="AG103" s="831"/>
      <c r="AH103" s="723"/>
    </row>
    <row r="104" spans="1:34" s="652" customFormat="1" ht="21" customHeight="1">
      <c r="A104" s="23"/>
      <c r="B104" s="24"/>
      <c r="C104" s="24" t="s">
        <v>67</v>
      </c>
      <c r="D104" s="81">
        <v>1280</v>
      </c>
      <c r="E104" s="60">
        <f>AD104/1000</f>
        <v>1280</v>
      </c>
      <c r="F104" s="65">
        <f>SUMIF($AB$105:$AB$106,"보조",$AD$105:$AD$106)/1000</f>
        <v>0</v>
      </c>
      <c r="G104" s="65">
        <f>SUMIF($AB$105:$AB$106,"6종",$AD$105:$AD$106)/1000</f>
        <v>0</v>
      </c>
      <c r="H104" s="65">
        <f>SUMIF($AB$105:$AB$106,"4종",$AD$105:$AD$106)/1000</f>
        <v>0</v>
      </c>
      <c r="I104" s="65">
        <f>SUMIF($AB$105:$AB$106,"후원",$AD$105:$AD$106)/1000</f>
        <v>0</v>
      </c>
      <c r="J104" s="65">
        <f>SUMIF($AB$105:$AB$106,"입소",$AD$105:$AD$106)/1000</f>
        <v>0</v>
      </c>
      <c r="K104" s="65">
        <f>SUMIF($AB$105:$AB$106,"법인",$AD$105:$AD$106)/1000</f>
        <v>1280</v>
      </c>
      <c r="L104" s="65">
        <f>SUMIF($AB$105:$AB$106,"잡수",$AD$105:$AD$106)/1000</f>
        <v>0</v>
      </c>
      <c r="M104" s="60">
        <f>E104-D104</f>
        <v>0</v>
      </c>
      <c r="N104" s="40">
        <f>IF(D104=0,0,M104/D104)</f>
        <v>0</v>
      </c>
      <c r="O104" s="152" t="s">
        <v>38</v>
      </c>
      <c r="P104" s="195"/>
      <c r="Q104" s="195"/>
      <c r="R104" s="195"/>
      <c r="S104" s="195"/>
      <c r="T104" s="367"/>
      <c r="U104" s="367"/>
      <c r="V104" s="301"/>
      <c r="W104" s="367"/>
      <c r="X104" s="367"/>
      <c r="Y104" s="370" t="s">
        <v>123</v>
      </c>
      <c r="Z104" s="370"/>
      <c r="AA104" s="370"/>
      <c r="AB104" s="370"/>
      <c r="AC104" s="160"/>
      <c r="AD104" s="160">
        <v>1280000</v>
      </c>
      <c r="AE104" s="403" t="s">
        <v>25</v>
      </c>
      <c r="AF104" s="603">
        <v>1280000</v>
      </c>
      <c r="AG104" s="830">
        <f t="shared" si="6"/>
        <v>0</v>
      </c>
      <c r="AH104" s="723"/>
    </row>
    <row r="105" spans="1:34" s="652" customFormat="1" ht="21" customHeight="1">
      <c r="A105" s="23"/>
      <c r="B105" s="24"/>
      <c r="C105" s="24"/>
      <c r="D105" s="81"/>
      <c r="E105" s="60"/>
      <c r="F105" s="60"/>
      <c r="G105" s="60"/>
      <c r="H105" s="60"/>
      <c r="I105" s="60"/>
      <c r="J105" s="60"/>
      <c r="K105" s="60"/>
      <c r="L105" s="60"/>
      <c r="M105" s="60"/>
      <c r="N105" s="40"/>
      <c r="O105" s="273" t="s">
        <v>175</v>
      </c>
      <c r="P105" s="273"/>
      <c r="Q105" s="273"/>
      <c r="R105" s="273"/>
      <c r="S105" s="272"/>
      <c r="T105" s="243"/>
      <c r="U105" s="243"/>
      <c r="V105" s="272"/>
      <c r="W105" s="243"/>
      <c r="X105" s="274"/>
      <c r="Y105" s="274"/>
      <c r="Z105" s="274"/>
      <c r="AA105" s="274"/>
      <c r="AB105" s="274" t="s">
        <v>147</v>
      </c>
      <c r="AC105" s="272"/>
      <c r="AD105" s="272">
        <v>480000</v>
      </c>
      <c r="AE105" s="318" t="s">
        <v>55</v>
      </c>
      <c r="AF105" s="156">
        <v>480000</v>
      </c>
      <c r="AG105" s="830">
        <f t="shared" si="6"/>
        <v>0</v>
      </c>
      <c r="AH105" s="723"/>
    </row>
    <row r="106" spans="1:34" s="652" customFormat="1" ht="21" customHeight="1">
      <c r="A106" s="23"/>
      <c r="B106" s="24"/>
      <c r="C106" s="24"/>
      <c r="D106" s="81"/>
      <c r="E106" s="60"/>
      <c r="F106" s="60"/>
      <c r="G106" s="60"/>
      <c r="H106" s="60"/>
      <c r="I106" s="60"/>
      <c r="J106" s="60"/>
      <c r="K106" s="60"/>
      <c r="L106" s="60"/>
      <c r="M106" s="60"/>
      <c r="N106" s="40"/>
      <c r="O106" s="273" t="s">
        <v>602</v>
      </c>
      <c r="P106" s="273"/>
      <c r="Q106" s="273"/>
      <c r="R106" s="273"/>
      <c r="S106" s="272">
        <v>50000</v>
      </c>
      <c r="T106" s="274" t="s">
        <v>55</v>
      </c>
      <c r="U106" s="243" t="s">
        <v>56</v>
      </c>
      <c r="V106" s="272">
        <v>5</v>
      </c>
      <c r="W106" s="274" t="s">
        <v>54</v>
      </c>
      <c r="X106" s="243" t="s">
        <v>56</v>
      </c>
      <c r="Y106" s="311">
        <v>5</v>
      </c>
      <c r="Z106" s="274" t="s">
        <v>61</v>
      </c>
      <c r="AA106" s="274" t="s">
        <v>53</v>
      </c>
      <c r="AB106" s="274" t="s">
        <v>147</v>
      </c>
      <c r="AC106" s="273"/>
      <c r="AD106" s="272">
        <v>800000</v>
      </c>
      <c r="AE106" s="318" t="s">
        <v>55</v>
      </c>
      <c r="AF106" s="156">
        <v>800000</v>
      </c>
      <c r="AG106" s="830">
        <f t="shared" si="6"/>
        <v>0</v>
      </c>
      <c r="AH106" s="723"/>
    </row>
    <row r="107" spans="1:34" s="652" customFormat="1" ht="21" customHeight="1">
      <c r="A107" s="23"/>
      <c r="B107" s="24"/>
      <c r="C107" s="32"/>
      <c r="D107" s="82"/>
      <c r="E107" s="62"/>
      <c r="F107" s="62"/>
      <c r="G107" s="62"/>
      <c r="H107" s="62"/>
      <c r="I107" s="62"/>
      <c r="J107" s="62"/>
      <c r="K107" s="62"/>
      <c r="L107" s="62"/>
      <c r="M107" s="62"/>
      <c r="N107" s="49"/>
      <c r="O107" s="468"/>
      <c r="P107" s="468"/>
      <c r="Q107" s="468"/>
      <c r="R107" s="468"/>
      <c r="S107" s="467"/>
      <c r="T107" s="351"/>
      <c r="U107" s="194"/>
      <c r="V107" s="467"/>
      <c r="W107" s="351"/>
      <c r="X107" s="194"/>
      <c r="Y107" s="690"/>
      <c r="Z107" s="351"/>
      <c r="AA107" s="351"/>
      <c r="AB107" s="351"/>
      <c r="AC107" s="468"/>
      <c r="AD107" s="467"/>
      <c r="AE107" s="338"/>
      <c r="AF107" s="156"/>
      <c r="AG107" s="830"/>
      <c r="AH107" s="723"/>
    </row>
    <row r="108" spans="1:34" s="652" customFormat="1" ht="21" customHeight="1">
      <c r="A108" s="23"/>
      <c r="B108" s="15" t="s">
        <v>12</v>
      </c>
      <c r="C108" s="167" t="s">
        <v>5</v>
      </c>
      <c r="D108" s="169">
        <f t="shared" ref="D108:L108" si="9">SUM(D109,D112,D144,D156,D168,D174)</f>
        <v>217697</v>
      </c>
      <c r="E108" s="169">
        <f t="shared" si="9"/>
        <v>205331</v>
      </c>
      <c r="F108" s="169">
        <f t="shared" si="9"/>
        <v>68210</v>
      </c>
      <c r="G108" s="169">
        <f t="shared" si="9"/>
        <v>3600</v>
      </c>
      <c r="H108" s="169">
        <f t="shared" si="9"/>
        <v>0</v>
      </c>
      <c r="I108" s="169">
        <f t="shared" si="9"/>
        <v>34680</v>
      </c>
      <c r="J108" s="169">
        <f t="shared" si="9"/>
        <v>0</v>
      </c>
      <c r="K108" s="169">
        <f t="shared" si="9"/>
        <v>26601</v>
      </c>
      <c r="L108" s="169">
        <f t="shared" si="9"/>
        <v>72240</v>
      </c>
      <c r="M108" s="169">
        <f>E108-D108</f>
        <v>-12366</v>
      </c>
      <c r="N108" s="170">
        <f>IF(D108=0,0,M108/D108)</f>
        <v>-5.6803722605272465E-2</v>
      </c>
      <c r="O108" s="171" t="s">
        <v>74</v>
      </c>
      <c r="P108" s="171"/>
      <c r="Q108" s="171"/>
      <c r="R108" s="171"/>
      <c r="S108" s="172"/>
      <c r="T108" s="666"/>
      <c r="U108" s="364"/>
      <c r="V108" s="954"/>
      <c r="W108" s="955"/>
      <c r="X108" s="364"/>
      <c r="Y108" s="364"/>
      <c r="Z108" s="364"/>
      <c r="AA108" s="364"/>
      <c r="AB108" s="364"/>
      <c r="AC108" s="172"/>
      <c r="AD108" s="172">
        <v>205331000</v>
      </c>
      <c r="AE108" s="400" t="s">
        <v>25</v>
      </c>
      <c r="AF108" s="682">
        <v>217697000</v>
      </c>
      <c r="AG108" s="830">
        <f t="shared" si="6"/>
        <v>-12366000</v>
      </c>
      <c r="AH108" s="723"/>
    </row>
    <row r="109" spans="1:34" s="652" customFormat="1" ht="21" customHeight="1">
      <c r="A109" s="23"/>
      <c r="B109" s="24"/>
      <c r="C109" s="24" t="s">
        <v>68</v>
      </c>
      <c r="D109" s="81">
        <v>1300</v>
      </c>
      <c r="E109" s="60">
        <f>AD109/1000</f>
        <v>934</v>
      </c>
      <c r="F109" s="65">
        <f>SUMIF($AB$110:$AB$110,"보조",$AD$110:$AD$110)/1000</f>
        <v>0</v>
      </c>
      <c r="G109" s="65">
        <f>SUMIF($AB$110:$AB$110,"6종",$AD$110:$AD$110)/1000</f>
        <v>0</v>
      </c>
      <c r="H109" s="65">
        <f>SUMIF($AB$110:$AB$110,"4종",$AD$110:$AD$110)/1000</f>
        <v>0</v>
      </c>
      <c r="I109" s="65">
        <f>SUMIF($AB$110:$AB$110,"후원",$AD$110:$AD$110)/1000</f>
        <v>0</v>
      </c>
      <c r="J109" s="65">
        <f>SUMIF($AB$110:$AB$110,"입소",$AD$110:$AD$110)/1000</f>
        <v>0</v>
      </c>
      <c r="K109" s="65">
        <f>SUMIF($AB$110:$AB$110,"법인",$AD$110:$AD$110)/1000</f>
        <v>934</v>
      </c>
      <c r="L109" s="65">
        <f>SUMIF($AB$110:$AB$110,"잡수",$AD$110:$AD$110)/1000</f>
        <v>0</v>
      </c>
      <c r="M109" s="60">
        <f>E109-D109</f>
        <v>-366</v>
      </c>
      <c r="N109" s="40">
        <f>IF(D109=0,0,M109/D109)</f>
        <v>-0.28153846153846152</v>
      </c>
      <c r="O109" s="152" t="s">
        <v>40</v>
      </c>
      <c r="P109" s="195"/>
      <c r="Q109" s="195"/>
      <c r="R109" s="195"/>
      <c r="S109" s="195"/>
      <c r="T109" s="367"/>
      <c r="U109" s="367"/>
      <c r="V109" s="301"/>
      <c r="W109" s="367"/>
      <c r="X109" s="367"/>
      <c r="Y109" s="370" t="s">
        <v>123</v>
      </c>
      <c r="Z109" s="370"/>
      <c r="AA109" s="370"/>
      <c r="AB109" s="370"/>
      <c r="AC109" s="160"/>
      <c r="AD109" s="160">
        <v>934000</v>
      </c>
      <c r="AE109" s="403" t="s">
        <v>25</v>
      </c>
      <c r="AF109" s="603">
        <v>1300000</v>
      </c>
      <c r="AG109" s="830">
        <f t="shared" si="6"/>
        <v>-366000</v>
      </c>
      <c r="AH109" s="723"/>
    </row>
    <row r="110" spans="1:34" s="652" customFormat="1" ht="21" customHeight="1">
      <c r="A110" s="23"/>
      <c r="B110" s="24"/>
      <c r="C110" s="24"/>
      <c r="D110" s="81"/>
      <c r="E110" s="60"/>
      <c r="F110" s="60"/>
      <c r="G110" s="60"/>
      <c r="H110" s="60"/>
      <c r="I110" s="60"/>
      <c r="J110" s="60"/>
      <c r="K110" s="60"/>
      <c r="L110" s="60"/>
      <c r="M110" s="60"/>
      <c r="N110" s="40"/>
      <c r="O110" s="273" t="s">
        <v>721</v>
      </c>
      <c r="P110" s="273"/>
      <c r="Q110" s="273"/>
      <c r="R110" s="273"/>
      <c r="S110" s="272"/>
      <c r="T110" s="243"/>
      <c r="U110" s="243"/>
      <c r="V110" s="272"/>
      <c r="W110" s="243"/>
      <c r="X110" s="274"/>
      <c r="Y110" s="274"/>
      <c r="Z110" s="274"/>
      <c r="AA110" s="274"/>
      <c r="AB110" s="274" t="s">
        <v>147</v>
      </c>
      <c r="AC110" s="272"/>
      <c r="AD110" s="272">
        <v>934000</v>
      </c>
      <c r="AE110" s="318" t="s">
        <v>55</v>
      </c>
      <c r="AF110" s="156">
        <v>1300000</v>
      </c>
      <c r="AG110" s="830">
        <f t="shared" si="6"/>
        <v>-366000</v>
      </c>
      <c r="AH110" s="723"/>
    </row>
    <row r="111" spans="1:34" s="652" customFormat="1" ht="21" customHeight="1">
      <c r="A111" s="23"/>
      <c r="B111" s="24"/>
      <c r="C111" s="24"/>
      <c r="D111" s="81"/>
      <c r="E111" s="60"/>
      <c r="F111" s="60"/>
      <c r="G111" s="60"/>
      <c r="H111" s="60"/>
      <c r="I111" s="60"/>
      <c r="J111" s="60"/>
      <c r="K111" s="60"/>
      <c r="L111" s="60"/>
      <c r="M111" s="60"/>
      <c r="N111" s="40"/>
      <c r="O111" s="200"/>
      <c r="P111" s="200"/>
      <c r="Q111" s="200"/>
      <c r="R111" s="200"/>
      <c r="S111" s="186"/>
      <c r="T111" s="147"/>
      <c r="U111" s="147"/>
      <c r="V111" s="186"/>
      <c r="W111" s="147"/>
      <c r="X111" s="235"/>
      <c r="Y111" s="235"/>
      <c r="Z111" s="235"/>
      <c r="AA111" s="235"/>
      <c r="AB111" s="235"/>
      <c r="AC111" s="186"/>
      <c r="AD111" s="186"/>
      <c r="AE111" s="328"/>
      <c r="AF111" s="156"/>
      <c r="AG111" s="830"/>
      <c r="AH111" s="723"/>
    </row>
    <row r="112" spans="1:34" s="652" customFormat="1" ht="21" customHeight="1">
      <c r="A112" s="23"/>
      <c r="B112" s="24"/>
      <c r="C112" s="15" t="s">
        <v>41</v>
      </c>
      <c r="D112" s="83">
        <v>39123</v>
      </c>
      <c r="E112" s="64">
        <f>ROUND(AD112/1000,0)</f>
        <v>39123</v>
      </c>
      <c r="F112" s="65">
        <f>SUMIF($AB$113:$AB$143,"보조",$AD$113:$AD$143)/1000</f>
        <v>26937</v>
      </c>
      <c r="G112" s="65">
        <f>SUMIF($AB$113:$AB$143,"6종",$AD$113:$AD$143)/1000</f>
        <v>0</v>
      </c>
      <c r="H112" s="65">
        <f>SUMIF($AB$113:$AB$143,"4종",$AD$113:$AD$143)/1000</f>
        <v>0</v>
      </c>
      <c r="I112" s="65">
        <f>SUMIF($AB$113:$AB$143,"후원",$AD$113:$AD$143)/1000</f>
        <v>12186</v>
      </c>
      <c r="J112" s="65">
        <f>SUMIF($AB$113:$AB$143,"입소",$AD$113:$AD$143)/1000</f>
        <v>0</v>
      </c>
      <c r="K112" s="65">
        <f>SUMIF($AB$113:$AB$143,"법인",$AD$113:$AD$143)/1000</f>
        <v>0</v>
      </c>
      <c r="L112" s="65">
        <f>SUMIF($AB$113:$AB$143,"잡수",$AD$113:$AD$143)/1000</f>
        <v>0</v>
      </c>
      <c r="M112" s="71">
        <f>E112-D112</f>
        <v>0</v>
      </c>
      <c r="N112" s="69">
        <f>IF(D112=0,0,M112/D112)</f>
        <v>0</v>
      </c>
      <c r="O112" s="157" t="s">
        <v>42</v>
      </c>
      <c r="P112" s="158"/>
      <c r="Q112" s="158"/>
      <c r="R112" s="158"/>
      <c r="S112" s="158"/>
      <c r="T112" s="366"/>
      <c r="U112" s="366"/>
      <c r="V112" s="159"/>
      <c r="W112" s="366"/>
      <c r="X112" s="366"/>
      <c r="Y112" s="370" t="s">
        <v>28</v>
      </c>
      <c r="Z112" s="370"/>
      <c r="AA112" s="370"/>
      <c r="AB112" s="370"/>
      <c r="AC112" s="160"/>
      <c r="AD112" s="160">
        <v>39123000</v>
      </c>
      <c r="AE112" s="403" t="s">
        <v>25</v>
      </c>
      <c r="AF112" s="603">
        <v>39123000</v>
      </c>
      <c r="AG112" s="830">
        <f t="shared" si="6"/>
        <v>0</v>
      </c>
      <c r="AH112" s="724"/>
    </row>
    <row r="113" spans="1:37" s="652" customFormat="1" ht="21" customHeight="1">
      <c r="A113" s="23"/>
      <c r="B113" s="24"/>
      <c r="C113" s="24" t="s">
        <v>128</v>
      </c>
      <c r="D113" s="81"/>
      <c r="E113" s="60"/>
      <c r="F113" s="251"/>
      <c r="G113" s="251"/>
      <c r="H113" s="251"/>
      <c r="I113" s="251"/>
      <c r="J113" s="251"/>
      <c r="K113" s="251"/>
      <c r="L113" s="251"/>
      <c r="M113" s="766"/>
      <c r="N113" s="40"/>
      <c r="O113" s="149" t="s">
        <v>678</v>
      </c>
      <c r="P113" s="195"/>
      <c r="Q113" s="195"/>
      <c r="R113" s="195"/>
      <c r="S113" s="195"/>
      <c r="T113" s="367"/>
      <c r="U113" s="367"/>
      <c r="V113" s="301"/>
      <c r="W113" s="367"/>
      <c r="X113" s="367"/>
      <c r="Y113" s="367"/>
      <c r="Z113" s="367"/>
      <c r="AA113" s="367"/>
      <c r="AB113" s="367"/>
      <c r="AC113" s="409"/>
      <c r="AD113" s="409"/>
      <c r="AE113" s="339"/>
      <c r="AF113" s="603"/>
      <c r="AG113" s="830"/>
      <c r="AH113" s="723"/>
      <c r="AI113" s="732"/>
      <c r="AJ113" s="732"/>
    </row>
    <row r="114" spans="1:37" s="652" customFormat="1" ht="21" customHeight="1">
      <c r="A114" s="23"/>
      <c r="B114" s="24"/>
      <c r="D114" s="285"/>
      <c r="E114" s="283"/>
      <c r="F114" s="283"/>
      <c r="G114" s="283"/>
      <c r="H114" s="283"/>
      <c r="I114" s="283"/>
      <c r="J114" s="283"/>
      <c r="K114" s="283"/>
      <c r="L114" s="283"/>
      <c r="M114" s="60"/>
      <c r="N114" s="40"/>
      <c r="O114" s="273" t="s">
        <v>722</v>
      </c>
      <c r="P114" s="273"/>
      <c r="Q114" s="273"/>
      <c r="R114" s="273"/>
      <c r="S114" s="272"/>
      <c r="T114" s="243"/>
      <c r="U114" s="243"/>
      <c r="V114" s="767">
        <v>330000</v>
      </c>
      <c r="W114" s="768" t="s">
        <v>55</v>
      </c>
      <c r="X114" s="768" t="s">
        <v>26</v>
      </c>
      <c r="Y114" s="769">
        <v>12</v>
      </c>
      <c r="Z114" s="768" t="s">
        <v>29</v>
      </c>
      <c r="AA114" s="769" t="s">
        <v>27</v>
      </c>
      <c r="AB114" s="274" t="s">
        <v>69</v>
      </c>
      <c r="AC114" s="272"/>
      <c r="AD114" s="272">
        <v>3960000</v>
      </c>
      <c r="AE114" s="318" t="s">
        <v>55</v>
      </c>
      <c r="AF114" s="156">
        <v>3960000</v>
      </c>
      <c r="AG114" s="830">
        <f>AD114-AF114</f>
        <v>0</v>
      </c>
      <c r="AH114" s="723"/>
      <c r="AI114" s="732"/>
    </row>
    <row r="115" spans="1:37" s="652" customFormat="1" ht="21" customHeight="1">
      <c r="A115" s="23"/>
      <c r="B115" s="24"/>
      <c r="C115" s="24"/>
      <c r="D115" s="285"/>
      <c r="E115" s="283"/>
      <c r="F115" s="283"/>
      <c r="G115" s="283"/>
      <c r="H115" s="283"/>
      <c r="I115" s="283"/>
      <c r="J115" s="283"/>
      <c r="K115" s="283"/>
      <c r="L115" s="283"/>
      <c r="M115" s="60"/>
      <c r="N115" s="40"/>
      <c r="O115" s="273" t="s">
        <v>723</v>
      </c>
      <c r="P115" s="273"/>
      <c r="Q115" s="273"/>
      <c r="R115" s="273"/>
      <c r="S115" s="272"/>
      <c r="T115" s="243"/>
      <c r="U115" s="243"/>
      <c r="V115" s="767">
        <v>350000</v>
      </c>
      <c r="W115" s="768" t="s">
        <v>55</v>
      </c>
      <c r="X115" s="768" t="s">
        <v>26</v>
      </c>
      <c r="Y115" s="769">
        <v>12</v>
      </c>
      <c r="Z115" s="768" t="s">
        <v>29</v>
      </c>
      <c r="AA115" s="769" t="s">
        <v>27</v>
      </c>
      <c r="AB115" s="274" t="s">
        <v>69</v>
      </c>
      <c r="AC115" s="272"/>
      <c r="AD115" s="272">
        <v>4200000</v>
      </c>
      <c r="AE115" s="318" t="s">
        <v>55</v>
      </c>
      <c r="AF115" s="156">
        <v>4200000</v>
      </c>
      <c r="AG115" s="830">
        <f>AD115-AF115</f>
        <v>0</v>
      </c>
      <c r="AH115" s="723"/>
      <c r="AI115" s="732"/>
    </row>
    <row r="116" spans="1:37" s="652" customFormat="1" ht="21" customHeight="1">
      <c r="A116" s="23"/>
      <c r="B116" s="24"/>
      <c r="C116" s="24"/>
      <c r="D116" s="285"/>
      <c r="E116" s="283"/>
      <c r="F116" s="283"/>
      <c r="G116" s="283"/>
      <c r="H116" s="283"/>
      <c r="I116" s="283"/>
      <c r="J116" s="283"/>
      <c r="K116" s="283"/>
      <c r="L116" s="283"/>
      <c r="M116" s="60"/>
      <c r="N116" s="40"/>
      <c r="O116" s="273"/>
      <c r="P116" s="273"/>
      <c r="Q116" s="273"/>
      <c r="R116" s="273"/>
      <c r="S116" s="272"/>
      <c r="T116" s="243"/>
      <c r="U116" s="243"/>
      <c r="V116" s="272"/>
      <c r="W116" s="274"/>
      <c r="X116" s="274"/>
      <c r="Y116" s="274"/>
      <c r="Z116" s="274"/>
      <c r="AA116" s="274"/>
      <c r="AB116" s="274" t="s">
        <v>505</v>
      </c>
      <c r="AC116" s="272"/>
      <c r="AD116" s="272">
        <v>1000000</v>
      </c>
      <c r="AE116" s="318" t="s">
        <v>55</v>
      </c>
      <c r="AF116" s="156">
        <v>1000000</v>
      </c>
      <c r="AG116" s="830">
        <f>AD116-AF116</f>
        <v>0</v>
      </c>
      <c r="AH116" s="723"/>
      <c r="AI116" s="732"/>
      <c r="AJ116" s="732"/>
    </row>
    <row r="117" spans="1:37" s="652" customFormat="1" ht="21" customHeight="1">
      <c r="A117" s="23"/>
      <c r="B117" s="24"/>
      <c r="C117" s="24"/>
      <c r="D117" s="285"/>
      <c r="E117" s="283"/>
      <c r="F117" s="283"/>
      <c r="G117" s="283"/>
      <c r="H117" s="283"/>
      <c r="I117" s="283"/>
      <c r="J117" s="283"/>
      <c r="K117" s="283"/>
      <c r="L117" s="283"/>
      <c r="M117" s="60"/>
      <c r="N117" s="40"/>
      <c r="O117" s="149" t="s">
        <v>679</v>
      </c>
      <c r="P117" s="273"/>
      <c r="Q117" s="273"/>
      <c r="R117" s="273"/>
      <c r="S117" s="272"/>
      <c r="T117" s="243"/>
      <c r="U117" s="243"/>
      <c r="V117" s="272"/>
      <c r="W117" s="274"/>
      <c r="X117" s="274"/>
      <c r="Y117" s="274"/>
      <c r="Z117" s="274"/>
      <c r="AA117" s="274"/>
      <c r="AB117" s="274"/>
      <c r="AC117" s="272"/>
      <c r="AD117" s="272"/>
      <c r="AE117" s="318"/>
      <c r="AF117" s="156"/>
      <c r="AG117" s="830"/>
      <c r="AH117" s="723"/>
      <c r="AI117" s="732"/>
      <c r="AJ117" s="732"/>
    </row>
    <row r="118" spans="1:37" s="652" customFormat="1" ht="21" customHeight="1">
      <c r="A118" s="23"/>
      <c r="B118" s="24"/>
      <c r="C118" s="24"/>
      <c r="D118" s="285"/>
      <c r="E118" s="283"/>
      <c r="F118" s="283"/>
      <c r="G118" s="283"/>
      <c r="H118" s="283"/>
      <c r="I118" s="283"/>
      <c r="J118" s="283"/>
      <c r="K118" s="283"/>
      <c r="L118" s="283"/>
      <c r="M118" s="60"/>
      <c r="N118" s="40"/>
      <c r="O118" s="273" t="s">
        <v>724</v>
      </c>
      <c r="P118" s="273"/>
      <c r="Q118" s="273"/>
      <c r="R118" s="273"/>
      <c r="S118" s="272"/>
      <c r="T118" s="243"/>
      <c r="U118" s="243"/>
      <c r="V118" s="767">
        <v>30000</v>
      </c>
      <c r="W118" s="768" t="s">
        <v>55</v>
      </c>
      <c r="X118" s="768" t="s">
        <v>26</v>
      </c>
      <c r="Y118" s="769">
        <v>1</v>
      </c>
      <c r="Z118" s="768" t="s">
        <v>957</v>
      </c>
      <c r="AA118" s="769" t="s">
        <v>27</v>
      </c>
      <c r="AB118" s="274" t="s">
        <v>69</v>
      </c>
      <c r="AC118" s="272"/>
      <c r="AD118" s="272">
        <v>30000</v>
      </c>
      <c r="AE118" s="318" t="s">
        <v>55</v>
      </c>
      <c r="AF118" s="156">
        <v>1000000</v>
      </c>
      <c r="AG118" s="830">
        <f>AD118-AF118</f>
        <v>-970000</v>
      </c>
      <c r="AH118" s="723"/>
      <c r="AI118" s="733"/>
      <c r="AJ118" s="733"/>
      <c r="AK118" s="733"/>
    </row>
    <row r="119" spans="1:37" s="652" customFormat="1" ht="21" customHeight="1">
      <c r="A119" s="23"/>
      <c r="B119" s="24"/>
      <c r="C119" s="24"/>
      <c r="D119" s="285"/>
      <c r="E119" s="283"/>
      <c r="F119" s="283"/>
      <c r="G119" s="283"/>
      <c r="H119" s="283"/>
      <c r="I119" s="283"/>
      <c r="J119" s="283"/>
      <c r="K119" s="283"/>
      <c r="L119" s="283"/>
      <c r="M119" s="60"/>
      <c r="N119" s="40"/>
      <c r="O119" s="273"/>
      <c r="P119" s="273"/>
      <c r="Q119" s="273"/>
      <c r="R119" s="273"/>
      <c r="S119" s="272"/>
      <c r="T119" s="243"/>
      <c r="U119" s="243"/>
      <c r="V119" s="767">
        <v>100000</v>
      </c>
      <c r="W119" s="768" t="s">
        <v>55</v>
      </c>
      <c r="X119" s="768" t="s">
        <v>26</v>
      </c>
      <c r="Y119" s="769">
        <v>10</v>
      </c>
      <c r="Z119" s="768" t="s">
        <v>29</v>
      </c>
      <c r="AA119" s="769" t="s">
        <v>27</v>
      </c>
      <c r="AB119" s="274" t="s">
        <v>133</v>
      </c>
      <c r="AC119" s="272"/>
      <c r="AD119" s="272">
        <v>1000000</v>
      </c>
      <c r="AE119" s="318" t="s">
        <v>55</v>
      </c>
      <c r="AF119" s="156">
        <v>1000000</v>
      </c>
      <c r="AG119" s="830"/>
      <c r="AH119" s="723"/>
      <c r="AI119" s="733"/>
      <c r="AJ119" s="733"/>
      <c r="AK119" s="733"/>
    </row>
    <row r="120" spans="1:37" s="652" customFormat="1" ht="21" customHeight="1">
      <c r="A120" s="23"/>
      <c r="B120" s="24"/>
      <c r="C120" s="24"/>
      <c r="D120" s="285"/>
      <c r="E120" s="283"/>
      <c r="F120" s="283"/>
      <c r="G120" s="283"/>
      <c r="H120" s="283"/>
      <c r="I120" s="283"/>
      <c r="J120" s="283"/>
      <c r="K120" s="283"/>
      <c r="L120" s="283"/>
      <c r="M120" s="60"/>
      <c r="N120" s="40"/>
      <c r="O120" s="273"/>
      <c r="P120" s="273"/>
      <c r="Q120" s="273"/>
      <c r="R120" s="273"/>
      <c r="S120" s="272"/>
      <c r="T120" s="243"/>
      <c r="U120" s="243"/>
      <c r="V120" s="767"/>
      <c r="W120" s="768"/>
      <c r="X120" s="768"/>
      <c r="Y120" s="769"/>
      <c r="Z120" s="768"/>
      <c r="AA120" s="769"/>
      <c r="AB120" s="274"/>
      <c r="AC120" s="272"/>
      <c r="AD120" s="272"/>
      <c r="AE120" s="318"/>
      <c r="AF120" s="156"/>
      <c r="AG120" s="830"/>
      <c r="AH120" s="723"/>
    </row>
    <row r="121" spans="1:37" s="652" customFormat="1" ht="21" customHeight="1">
      <c r="A121" s="23"/>
      <c r="B121" s="24"/>
      <c r="C121" s="24"/>
      <c r="D121" s="285"/>
      <c r="E121" s="283"/>
      <c r="F121" s="283"/>
      <c r="G121" s="283"/>
      <c r="H121" s="283"/>
      <c r="I121" s="283"/>
      <c r="J121" s="283"/>
      <c r="K121" s="283"/>
      <c r="L121" s="283"/>
      <c r="M121" s="60"/>
      <c r="N121" s="40"/>
      <c r="O121" s="149" t="s">
        <v>680</v>
      </c>
      <c r="P121" s="273"/>
      <c r="Q121" s="273"/>
      <c r="R121" s="273"/>
      <c r="S121" s="272"/>
      <c r="T121" s="243"/>
      <c r="U121" s="243"/>
      <c r="V121" s="767"/>
      <c r="W121" s="768"/>
      <c r="X121" s="768"/>
      <c r="Y121" s="769"/>
      <c r="Z121" s="768"/>
      <c r="AA121" s="769"/>
      <c r="AB121" s="274"/>
      <c r="AC121" s="272"/>
      <c r="AD121" s="272"/>
      <c r="AE121" s="318"/>
      <c r="AF121" s="156"/>
      <c r="AG121" s="830"/>
      <c r="AH121" s="723"/>
    </row>
    <row r="122" spans="1:37" s="652" customFormat="1" ht="21" customHeight="1">
      <c r="A122" s="23"/>
      <c r="B122" s="24"/>
      <c r="C122" s="24"/>
      <c r="D122" s="285"/>
      <c r="E122" s="283"/>
      <c r="F122" s="283"/>
      <c r="G122" s="283"/>
      <c r="H122" s="283"/>
      <c r="I122" s="283"/>
      <c r="J122" s="283"/>
      <c r="K122" s="283"/>
      <c r="L122" s="283"/>
      <c r="M122" s="60"/>
      <c r="N122" s="40"/>
      <c r="O122" s="273" t="s">
        <v>725</v>
      </c>
      <c r="P122" s="273"/>
      <c r="Q122" s="273"/>
      <c r="R122" s="273"/>
      <c r="S122" s="272"/>
      <c r="T122" s="243"/>
      <c r="U122" s="243"/>
      <c r="V122" s="767">
        <v>150000</v>
      </c>
      <c r="W122" s="768" t="s">
        <v>55</v>
      </c>
      <c r="X122" s="768" t="s">
        <v>26</v>
      </c>
      <c r="Y122" s="769">
        <v>6</v>
      </c>
      <c r="Z122" s="768" t="s">
        <v>29</v>
      </c>
      <c r="AA122" s="769" t="s">
        <v>27</v>
      </c>
      <c r="AB122" s="274" t="s">
        <v>69</v>
      </c>
      <c r="AC122" s="272"/>
      <c r="AD122" s="272">
        <v>900000</v>
      </c>
      <c r="AE122" s="318" t="s">
        <v>55</v>
      </c>
      <c r="AF122" s="156">
        <v>1500000</v>
      </c>
      <c r="AG122" s="830">
        <f>AD122-AF122</f>
        <v>-600000</v>
      </c>
      <c r="AH122" s="723"/>
    </row>
    <row r="123" spans="1:37" s="652" customFormat="1" ht="21" customHeight="1">
      <c r="A123" s="23"/>
      <c r="B123" s="24"/>
      <c r="C123" s="24"/>
      <c r="D123" s="285"/>
      <c r="E123" s="283"/>
      <c r="F123" s="283"/>
      <c r="G123" s="283"/>
      <c r="H123" s="283"/>
      <c r="I123" s="283"/>
      <c r="J123" s="283"/>
      <c r="K123" s="283"/>
      <c r="L123" s="283"/>
      <c r="M123" s="60"/>
      <c r="N123" s="40"/>
      <c r="O123" s="273"/>
      <c r="P123" s="273"/>
      <c r="Q123" s="273"/>
      <c r="R123" s="273"/>
      <c r="S123" s="272"/>
      <c r="T123" s="243"/>
      <c r="U123" s="243"/>
      <c r="V123" s="767"/>
      <c r="W123" s="768"/>
      <c r="X123" s="768"/>
      <c r="Y123" s="769"/>
      <c r="Z123" s="768"/>
      <c r="AA123" s="769"/>
      <c r="AB123" s="274"/>
      <c r="AC123" s="272"/>
      <c r="AD123" s="272"/>
      <c r="AE123" s="318"/>
      <c r="AF123" s="156"/>
      <c r="AG123" s="830"/>
      <c r="AH123" s="723"/>
    </row>
    <row r="124" spans="1:37" s="652" customFormat="1" ht="21" customHeight="1">
      <c r="A124" s="23"/>
      <c r="B124" s="24"/>
      <c r="C124" s="24"/>
      <c r="D124" s="285"/>
      <c r="E124" s="283"/>
      <c r="F124" s="283"/>
      <c r="G124" s="283"/>
      <c r="H124" s="283"/>
      <c r="I124" s="283"/>
      <c r="J124" s="283"/>
      <c r="K124" s="283"/>
      <c r="L124" s="283"/>
      <c r="M124" s="60"/>
      <c r="N124" s="40"/>
      <c r="O124" s="149" t="s">
        <v>681</v>
      </c>
      <c r="P124" s="273"/>
      <c r="Q124" s="273"/>
      <c r="R124" s="273"/>
      <c r="S124" s="272"/>
      <c r="T124" s="243"/>
      <c r="U124" s="243"/>
      <c r="V124" s="767"/>
      <c r="W124" s="768"/>
      <c r="X124" s="768"/>
      <c r="Y124" s="769"/>
      <c r="Z124" s="768"/>
      <c r="AA124" s="769"/>
      <c r="AB124" s="274"/>
      <c r="AC124" s="272"/>
      <c r="AD124" s="272"/>
      <c r="AE124" s="318"/>
      <c r="AF124" s="156"/>
      <c r="AG124" s="830"/>
      <c r="AH124" s="723"/>
    </row>
    <row r="125" spans="1:37" s="652" customFormat="1" ht="21" customHeight="1">
      <c r="A125" s="23"/>
      <c r="B125" s="24"/>
      <c r="C125" s="24"/>
      <c r="D125" s="286"/>
      <c r="E125" s="284"/>
      <c r="F125" s="284"/>
      <c r="G125" s="284"/>
      <c r="H125" s="284"/>
      <c r="I125" s="284"/>
      <c r="J125" s="284"/>
      <c r="K125" s="284"/>
      <c r="L125" s="284"/>
      <c r="M125" s="60"/>
      <c r="N125" s="40"/>
      <c r="O125" s="273" t="s">
        <v>726</v>
      </c>
      <c r="P125" s="273"/>
      <c r="Q125" s="273"/>
      <c r="R125" s="273"/>
      <c r="S125" s="272"/>
      <c r="T125" s="243"/>
      <c r="U125" s="243"/>
      <c r="V125" s="767"/>
      <c r="W125" s="768"/>
      <c r="X125" s="768"/>
      <c r="Y125" s="769"/>
      <c r="Z125" s="768"/>
      <c r="AA125" s="769"/>
      <c r="AB125" s="274" t="s">
        <v>69</v>
      </c>
      <c r="AC125" s="272"/>
      <c r="AD125" s="272">
        <v>2400000</v>
      </c>
      <c r="AE125" s="318" t="s">
        <v>55</v>
      </c>
      <c r="AF125" s="156">
        <v>2400000</v>
      </c>
      <c r="AG125" s="830">
        <f t="shared" ref="AG125:AG135" si="10">AD125-AF125</f>
        <v>0</v>
      </c>
      <c r="AH125" s="723"/>
    </row>
    <row r="126" spans="1:37" s="652" customFormat="1" ht="21" customHeight="1">
      <c r="A126" s="23"/>
      <c r="B126" s="24"/>
      <c r="C126" s="24"/>
      <c r="D126" s="81"/>
      <c r="E126" s="60"/>
      <c r="F126" s="60"/>
      <c r="G126" s="60"/>
      <c r="H126" s="60"/>
      <c r="I126" s="60"/>
      <c r="J126" s="60"/>
      <c r="K126" s="60"/>
      <c r="L126" s="60"/>
      <c r="M126" s="60"/>
      <c r="N126" s="40"/>
      <c r="O126" s="273" t="s">
        <v>727</v>
      </c>
      <c r="P126" s="273"/>
      <c r="Q126" s="273"/>
      <c r="R126" s="273"/>
      <c r="S126" s="272"/>
      <c r="T126" s="243"/>
      <c r="U126" s="274"/>
      <c r="V126" s="272"/>
      <c r="W126" s="243"/>
      <c r="X126" s="274"/>
      <c r="Y126" s="274"/>
      <c r="Z126" s="274"/>
      <c r="AA126" s="274"/>
      <c r="AB126" s="274" t="s">
        <v>69</v>
      </c>
      <c r="AC126" s="272"/>
      <c r="AD126" s="272">
        <v>2000000</v>
      </c>
      <c r="AE126" s="318" t="s">
        <v>25</v>
      </c>
      <c r="AF126" s="156">
        <v>2000000</v>
      </c>
      <c r="AG126" s="830">
        <f t="shared" si="10"/>
        <v>0</v>
      </c>
      <c r="AH126" s="723"/>
    </row>
    <row r="127" spans="1:37" s="652" customFormat="1" ht="21" customHeight="1">
      <c r="A127" s="23"/>
      <c r="B127" s="24"/>
      <c r="C127" s="24"/>
      <c r="D127" s="81"/>
      <c r="E127" s="60"/>
      <c r="F127" s="60"/>
      <c r="G127" s="60"/>
      <c r="H127" s="60"/>
      <c r="I127" s="60"/>
      <c r="J127" s="60"/>
      <c r="K127" s="60"/>
      <c r="L127" s="60"/>
      <c r="M127" s="60"/>
      <c r="N127" s="40"/>
      <c r="O127" s="273" t="s">
        <v>728</v>
      </c>
      <c r="P127" s="273"/>
      <c r="Q127" s="273"/>
      <c r="R127" s="273"/>
      <c r="S127" s="272"/>
      <c r="T127" s="243"/>
      <c r="U127" s="243"/>
      <c r="V127" s="272"/>
      <c r="W127" s="243"/>
      <c r="X127" s="274"/>
      <c r="Y127" s="274"/>
      <c r="Z127" s="274"/>
      <c r="AA127" s="274"/>
      <c r="AB127" s="274" t="s">
        <v>69</v>
      </c>
      <c r="AC127" s="272"/>
      <c r="AD127" s="272">
        <v>213000</v>
      </c>
      <c r="AE127" s="318" t="s">
        <v>25</v>
      </c>
      <c r="AF127" s="156">
        <v>213000</v>
      </c>
      <c r="AG127" s="830">
        <f t="shared" si="10"/>
        <v>0</v>
      </c>
      <c r="AH127" s="723"/>
    </row>
    <row r="128" spans="1:37" s="652" customFormat="1" ht="21" customHeight="1">
      <c r="A128" s="23"/>
      <c r="B128" s="24"/>
      <c r="C128" s="24"/>
      <c r="D128" s="81"/>
      <c r="E128" s="60"/>
      <c r="F128" s="60"/>
      <c r="G128" s="60"/>
      <c r="H128" s="60"/>
      <c r="I128" s="60"/>
      <c r="J128" s="60"/>
      <c r="K128" s="60"/>
      <c r="L128" s="60"/>
      <c r="M128" s="60"/>
      <c r="N128" s="40"/>
      <c r="O128" s="273"/>
      <c r="P128" s="273"/>
      <c r="Q128" s="273"/>
      <c r="R128" s="273"/>
      <c r="S128" s="272"/>
      <c r="T128" s="243"/>
      <c r="U128" s="243"/>
      <c r="V128" s="272"/>
      <c r="W128" s="243"/>
      <c r="X128" s="274"/>
      <c r="Y128" s="274"/>
      <c r="Z128" s="274"/>
      <c r="AA128" s="274"/>
      <c r="AB128" s="274" t="s">
        <v>505</v>
      </c>
      <c r="AC128" s="272"/>
      <c r="AD128" s="272">
        <v>500000</v>
      </c>
      <c r="AE128" s="318" t="s">
        <v>55</v>
      </c>
      <c r="AF128" s="156">
        <v>500000</v>
      </c>
      <c r="AG128" s="830">
        <f t="shared" si="10"/>
        <v>0</v>
      </c>
      <c r="AH128" s="723"/>
    </row>
    <row r="129" spans="1:40" s="652" customFormat="1" ht="21" customHeight="1">
      <c r="A129" s="23"/>
      <c r="B129" s="24"/>
      <c r="C129" s="24"/>
      <c r="D129" s="81"/>
      <c r="E129" s="60"/>
      <c r="F129" s="60"/>
      <c r="G129" s="60"/>
      <c r="H129" s="60"/>
      <c r="I129" s="60"/>
      <c r="J129" s="60"/>
      <c r="K129" s="60"/>
      <c r="L129" s="60"/>
      <c r="M129" s="60"/>
      <c r="N129" s="40"/>
      <c r="O129" s="273" t="s">
        <v>729</v>
      </c>
      <c r="P129" s="273"/>
      <c r="Q129" s="273"/>
      <c r="R129" s="273"/>
      <c r="S129" s="272"/>
      <c r="T129" s="243"/>
      <c r="U129" s="243"/>
      <c r="V129" s="767">
        <v>157000</v>
      </c>
      <c r="W129" s="768" t="s">
        <v>55</v>
      </c>
      <c r="X129" s="768" t="s">
        <v>26</v>
      </c>
      <c r="Y129" s="769">
        <v>12</v>
      </c>
      <c r="Z129" s="768" t="s">
        <v>29</v>
      </c>
      <c r="AA129" s="769" t="s">
        <v>27</v>
      </c>
      <c r="AB129" s="274" t="s">
        <v>69</v>
      </c>
      <c r="AC129" s="272"/>
      <c r="AD129" s="272">
        <v>1884000</v>
      </c>
      <c r="AE129" s="454" t="s">
        <v>55</v>
      </c>
      <c r="AF129" s="156">
        <v>1884000</v>
      </c>
      <c r="AG129" s="830">
        <f t="shared" si="10"/>
        <v>0</v>
      </c>
      <c r="AH129" s="723"/>
    </row>
    <row r="130" spans="1:40" s="652" customFormat="1" ht="21" customHeight="1">
      <c r="A130" s="23"/>
      <c r="B130" s="24"/>
      <c r="C130" s="24"/>
      <c r="D130" s="81"/>
      <c r="E130" s="60"/>
      <c r="F130" s="60"/>
      <c r="G130" s="60"/>
      <c r="H130" s="60"/>
      <c r="I130" s="60"/>
      <c r="J130" s="60"/>
      <c r="K130" s="60"/>
      <c r="L130" s="60"/>
      <c r="M130" s="60"/>
      <c r="N130" s="40"/>
      <c r="O130" s="273" t="s">
        <v>730</v>
      </c>
      <c r="P130" s="273"/>
      <c r="Q130" s="273"/>
      <c r="R130" s="273"/>
      <c r="S130" s="272"/>
      <c r="T130" s="243"/>
      <c r="U130" s="243"/>
      <c r="V130" s="767">
        <v>135000</v>
      </c>
      <c r="W130" s="768" t="s">
        <v>55</v>
      </c>
      <c r="X130" s="768" t="s">
        <v>26</v>
      </c>
      <c r="Y130" s="769">
        <v>12</v>
      </c>
      <c r="Z130" s="768" t="s">
        <v>29</v>
      </c>
      <c r="AA130" s="769" t="s">
        <v>27</v>
      </c>
      <c r="AB130" s="274" t="s">
        <v>69</v>
      </c>
      <c r="AC130" s="272"/>
      <c r="AD130" s="272">
        <v>1620000</v>
      </c>
      <c r="AE130" s="318" t="s">
        <v>55</v>
      </c>
      <c r="AF130" s="156">
        <v>1620000</v>
      </c>
      <c r="AG130" s="830">
        <f t="shared" si="10"/>
        <v>0</v>
      </c>
    </row>
    <row r="131" spans="1:40" s="652" customFormat="1" ht="21" customHeight="1">
      <c r="A131" s="23"/>
      <c r="B131" s="24"/>
      <c r="C131" s="24"/>
      <c r="D131" s="81"/>
      <c r="E131" s="60"/>
      <c r="F131" s="60"/>
      <c r="G131" s="60"/>
      <c r="H131" s="60"/>
      <c r="I131" s="60"/>
      <c r="J131" s="60"/>
      <c r="K131" s="60"/>
      <c r="L131" s="60"/>
      <c r="M131" s="60"/>
      <c r="N131" s="40"/>
      <c r="O131" s="273" t="s">
        <v>731</v>
      </c>
      <c r="P131" s="273"/>
      <c r="Q131" s="273"/>
      <c r="R131" s="273"/>
      <c r="S131" s="272"/>
      <c r="T131" s="243"/>
      <c r="U131" s="243"/>
      <c r="V131" s="272"/>
      <c r="W131" s="243"/>
      <c r="X131" s="274"/>
      <c r="Y131" s="274"/>
      <c r="Z131" s="274"/>
      <c r="AA131" s="274"/>
      <c r="AB131" s="274" t="s">
        <v>505</v>
      </c>
      <c r="AC131" s="272"/>
      <c r="AD131" s="272">
        <v>4000000</v>
      </c>
      <c r="AE131" s="454" t="s">
        <v>55</v>
      </c>
      <c r="AF131" s="156">
        <v>4000000</v>
      </c>
      <c r="AG131" s="830">
        <f t="shared" si="10"/>
        <v>0</v>
      </c>
    </row>
    <row r="132" spans="1:40" s="652" customFormat="1" ht="21" customHeight="1">
      <c r="A132" s="23"/>
      <c r="B132" s="24"/>
      <c r="C132" s="24"/>
      <c r="D132" s="81"/>
      <c r="E132" s="60"/>
      <c r="F132" s="60"/>
      <c r="G132" s="60"/>
      <c r="H132" s="60"/>
      <c r="I132" s="60"/>
      <c r="J132" s="60"/>
      <c r="K132" s="60"/>
      <c r="L132" s="60"/>
      <c r="M132" s="60"/>
      <c r="N132" s="40"/>
      <c r="O132" s="273" t="s">
        <v>732</v>
      </c>
      <c r="P132" s="273"/>
      <c r="Q132" s="273"/>
      <c r="R132" s="273"/>
      <c r="S132" s="272"/>
      <c r="T132" s="243"/>
      <c r="U132" s="274"/>
      <c r="V132" s="272"/>
      <c r="W132" s="243"/>
      <c r="X132" s="274"/>
      <c r="Y132" s="274"/>
      <c r="Z132" s="274"/>
      <c r="AA132" s="274"/>
      <c r="AB132" s="274" t="s">
        <v>505</v>
      </c>
      <c r="AC132" s="272"/>
      <c r="AD132" s="272">
        <v>1038000</v>
      </c>
      <c r="AE132" s="318" t="s">
        <v>55</v>
      </c>
      <c r="AF132" s="156">
        <v>1038000</v>
      </c>
      <c r="AG132" s="830">
        <f t="shared" si="10"/>
        <v>0</v>
      </c>
    </row>
    <row r="133" spans="1:40" s="652" customFormat="1" ht="21" customHeight="1">
      <c r="A133" s="713"/>
      <c r="B133" s="699"/>
      <c r="C133" s="699"/>
      <c r="D133" s="700"/>
      <c r="E133" s="283"/>
      <c r="F133" s="283"/>
      <c r="G133" s="283"/>
      <c r="H133" s="283"/>
      <c r="I133" s="283"/>
      <c r="J133" s="283"/>
      <c r="K133" s="283"/>
      <c r="L133" s="283"/>
      <c r="M133" s="283"/>
      <c r="N133" s="701"/>
      <c r="O133" s="273" t="s">
        <v>733</v>
      </c>
      <c r="P133" s="770"/>
      <c r="Q133" s="770"/>
      <c r="R133" s="770"/>
      <c r="S133" s="767">
        <v>44000</v>
      </c>
      <c r="T133" s="768" t="s">
        <v>55</v>
      </c>
      <c r="U133" s="768" t="s">
        <v>26</v>
      </c>
      <c r="V133" s="767">
        <v>12</v>
      </c>
      <c r="W133" s="768" t="s">
        <v>29</v>
      </c>
      <c r="X133" s="769" t="s">
        <v>27</v>
      </c>
      <c r="Y133" s="769"/>
      <c r="Z133" s="769"/>
      <c r="AA133" s="769"/>
      <c r="AB133" s="769"/>
      <c r="AC133" s="767"/>
      <c r="AD133" s="272">
        <v>528000</v>
      </c>
      <c r="AE133" s="454" t="s">
        <v>55</v>
      </c>
      <c r="AF133" s="272">
        <v>528000</v>
      </c>
      <c r="AG133" s="830">
        <f t="shared" si="10"/>
        <v>0</v>
      </c>
    </row>
    <row r="134" spans="1:40" s="652" customFormat="1" ht="21" customHeight="1">
      <c r="A134" s="23"/>
      <c r="B134" s="24"/>
      <c r="C134" s="24"/>
      <c r="D134" s="81"/>
      <c r="E134" s="60"/>
      <c r="F134" s="60"/>
      <c r="G134" s="60"/>
      <c r="H134" s="60"/>
      <c r="I134" s="60"/>
      <c r="J134" s="60"/>
      <c r="K134" s="60"/>
      <c r="L134" s="60"/>
      <c r="M134" s="60"/>
      <c r="N134" s="40"/>
      <c r="O134" s="273" t="s">
        <v>734</v>
      </c>
      <c r="P134" s="770"/>
      <c r="Q134" s="770"/>
      <c r="R134" s="770"/>
      <c r="S134" s="767">
        <v>40000</v>
      </c>
      <c r="T134" s="768" t="s">
        <v>55</v>
      </c>
      <c r="U134" s="768" t="s">
        <v>26</v>
      </c>
      <c r="V134" s="767">
        <v>12</v>
      </c>
      <c r="W134" s="768" t="s">
        <v>29</v>
      </c>
      <c r="X134" s="769" t="s">
        <v>27</v>
      </c>
      <c r="Y134" s="769"/>
      <c r="Z134" s="769"/>
      <c r="AA134" s="769"/>
      <c r="AB134" s="769"/>
      <c r="AC134" s="767"/>
      <c r="AD134" s="272">
        <v>480000</v>
      </c>
      <c r="AE134" s="454" t="s">
        <v>55</v>
      </c>
      <c r="AF134" s="272">
        <v>480000</v>
      </c>
      <c r="AG134" s="830">
        <f t="shared" si="10"/>
        <v>0</v>
      </c>
    </row>
    <row r="135" spans="1:40" s="652" customFormat="1" ht="21" customHeight="1">
      <c r="A135" s="23"/>
      <c r="B135" s="24"/>
      <c r="C135" s="24"/>
      <c r="D135" s="81"/>
      <c r="E135" s="60"/>
      <c r="F135" s="60"/>
      <c r="G135" s="60"/>
      <c r="H135" s="60"/>
      <c r="I135" s="60"/>
      <c r="J135" s="60"/>
      <c r="K135" s="60"/>
      <c r="L135" s="60"/>
      <c r="M135" s="60"/>
      <c r="N135" s="40"/>
      <c r="O135" s="780" t="s">
        <v>735</v>
      </c>
      <c r="P135" s="771"/>
      <c r="Q135" s="771"/>
      <c r="R135" s="771"/>
      <c r="S135" s="771"/>
      <c r="T135" s="772"/>
      <c r="U135" s="772"/>
      <c r="V135" s="771"/>
      <c r="W135" s="772"/>
      <c r="X135" s="772"/>
      <c r="Y135" s="772"/>
      <c r="Z135" s="772"/>
      <c r="AA135" s="772"/>
      <c r="AB135" s="772"/>
      <c r="AC135" s="771"/>
      <c r="AD135" s="450">
        <v>30000</v>
      </c>
      <c r="AE135" s="454" t="s">
        <v>55</v>
      </c>
      <c r="AF135" s="450">
        <v>30000</v>
      </c>
      <c r="AG135" s="830">
        <f t="shared" si="10"/>
        <v>0</v>
      </c>
    </row>
    <row r="136" spans="1:40" s="652" customFormat="1" ht="21" customHeight="1">
      <c r="A136" s="23"/>
      <c r="B136" s="24"/>
      <c r="C136" s="24"/>
      <c r="D136" s="81"/>
      <c r="E136" s="60"/>
      <c r="F136" s="60"/>
      <c r="G136" s="60"/>
      <c r="H136" s="60"/>
      <c r="I136" s="60"/>
      <c r="J136" s="60"/>
      <c r="K136" s="60"/>
      <c r="L136" s="60"/>
      <c r="M136" s="60"/>
      <c r="N136" s="40"/>
      <c r="O136" s="273"/>
      <c r="P136" s="273"/>
      <c r="Q136" s="273"/>
      <c r="R136" s="273"/>
      <c r="S136" s="272"/>
      <c r="T136" s="243"/>
      <c r="U136" s="274"/>
      <c r="V136" s="767"/>
      <c r="W136" s="768"/>
      <c r="X136" s="768"/>
      <c r="Y136" s="769"/>
      <c r="Z136" s="768"/>
      <c r="AA136" s="769"/>
      <c r="AB136" s="274"/>
      <c r="AC136" s="272"/>
      <c r="AD136" s="272"/>
      <c r="AE136" s="318"/>
      <c r="AF136" s="156"/>
      <c r="AG136" s="830"/>
    </row>
    <row r="137" spans="1:40" s="652" customFormat="1" ht="21" customHeight="1">
      <c r="A137" s="23"/>
      <c r="B137" s="24"/>
      <c r="C137" s="24"/>
      <c r="D137" s="81"/>
      <c r="E137" s="60"/>
      <c r="F137" s="60"/>
      <c r="G137" s="60"/>
      <c r="H137" s="60"/>
      <c r="I137" s="60"/>
      <c r="J137" s="60"/>
      <c r="K137" s="60"/>
      <c r="L137" s="60"/>
      <c r="M137" s="60"/>
      <c r="N137" s="40"/>
      <c r="O137" s="149" t="s">
        <v>682</v>
      </c>
      <c r="P137" s="273"/>
      <c r="Q137" s="273"/>
      <c r="R137" s="273"/>
      <c r="S137" s="272"/>
      <c r="T137" s="243"/>
      <c r="U137" s="274"/>
      <c r="V137" s="767"/>
      <c r="W137" s="768"/>
      <c r="X137" s="768"/>
      <c r="Y137" s="769"/>
      <c r="Z137" s="768"/>
      <c r="AA137" s="769"/>
      <c r="AB137" s="274"/>
      <c r="AC137" s="272"/>
      <c r="AD137" s="272"/>
      <c r="AE137" s="318"/>
      <c r="AF137" s="156"/>
      <c r="AG137" s="830"/>
    </row>
    <row r="138" spans="1:40" s="652" customFormat="1" ht="21" customHeight="1">
      <c r="A138" s="23"/>
      <c r="B138" s="24"/>
      <c r="C138" s="24"/>
      <c r="D138" s="81"/>
      <c r="E138" s="60"/>
      <c r="F138" s="60"/>
      <c r="G138" s="60"/>
      <c r="H138" s="60"/>
      <c r="I138" s="60"/>
      <c r="J138" s="60"/>
      <c r="K138" s="60"/>
      <c r="L138" s="60"/>
      <c r="M138" s="60"/>
      <c r="N138" s="40"/>
      <c r="O138" s="148" t="s">
        <v>736</v>
      </c>
      <c r="P138" s="273"/>
      <c r="Q138" s="273"/>
      <c r="R138" s="273"/>
      <c r="S138" s="272"/>
      <c r="T138" s="243"/>
      <c r="U138" s="274"/>
      <c r="V138" s="767">
        <v>179000</v>
      </c>
      <c r="W138" s="768" t="s">
        <v>55</v>
      </c>
      <c r="X138" s="768" t="s">
        <v>26</v>
      </c>
      <c r="Y138" s="769">
        <v>10</v>
      </c>
      <c r="Z138" s="768" t="s">
        <v>29</v>
      </c>
      <c r="AA138" s="769" t="s">
        <v>27</v>
      </c>
      <c r="AB138" s="274" t="s">
        <v>69</v>
      </c>
      <c r="AC138" s="272"/>
      <c r="AD138" s="272">
        <v>1790000</v>
      </c>
      <c r="AE138" s="318" t="s">
        <v>25</v>
      </c>
      <c r="AF138" s="156">
        <v>1320000</v>
      </c>
      <c r="AG138" s="830">
        <f>AD138-AF138</f>
        <v>470000</v>
      </c>
    </row>
    <row r="139" spans="1:40" s="652" customFormat="1" ht="21" customHeight="1">
      <c r="A139" s="23"/>
      <c r="B139" s="24"/>
      <c r="C139" s="24"/>
      <c r="D139" s="81"/>
      <c r="E139" s="60"/>
      <c r="F139" s="60"/>
      <c r="G139" s="60"/>
      <c r="H139" s="60"/>
      <c r="I139" s="60"/>
      <c r="J139" s="60"/>
      <c r="K139" s="60"/>
      <c r="L139" s="60"/>
      <c r="M139" s="60"/>
      <c r="N139" s="40"/>
      <c r="O139" s="273" t="s">
        <v>737</v>
      </c>
      <c r="P139" s="273"/>
      <c r="Q139" s="273"/>
      <c r="R139" s="273"/>
      <c r="S139" s="272"/>
      <c r="T139" s="243"/>
      <c r="U139" s="243"/>
      <c r="V139" s="767">
        <v>300000</v>
      </c>
      <c r="W139" s="768" t="s">
        <v>55</v>
      </c>
      <c r="X139" s="768" t="s">
        <v>26</v>
      </c>
      <c r="Y139" s="769">
        <v>5</v>
      </c>
      <c r="Z139" s="768" t="s">
        <v>487</v>
      </c>
      <c r="AA139" s="769" t="s">
        <v>27</v>
      </c>
      <c r="AB139" s="274" t="s">
        <v>69</v>
      </c>
      <c r="AC139" s="272"/>
      <c r="AD139" s="272">
        <v>1500000</v>
      </c>
      <c r="AE139" s="318" t="s">
        <v>55</v>
      </c>
      <c r="AF139" s="156">
        <v>1000000</v>
      </c>
      <c r="AG139" s="830">
        <f t="shared" si="6"/>
        <v>500000</v>
      </c>
    </row>
    <row r="140" spans="1:40" s="652" customFormat="1" ht="21" customHeight="1">
      <c r="A140" s="23"/>
      <c r="B140" s="24"/>
      <c r="C140" s="24"/>
      <c r="D140" s="81"/>
      <c r="E140" s="60"/>
      <c r="F140" s="60"/>
      <c r="G140" s="60"/>
      <c r="H140" s="60"/>
      <c r="I140" s="60"/>
      <c r="J140" s="60"/>
      <c r="K140" s="60"/>
      <c r="L140" s="60"/>
      <c r="M140" s="60"/>
      <c r="N140" s="40"/>
      <c r="O140" s="273" t="s">
        <v>738</v>
      </c>
      <c r="P140" s="273"/>
      <c r="Q140" s="273"/>
      <c r="R140" s="273"/>
      <c r="S140" s="272"/>
      <c r="T140" s="243"/>
      <c r="U140" s="243"/>
      <c r="V140" s="767">
        <v>200000</v>
      </c>
      <c r="W140" s="768" t="s">
        <v>55</v>
      </c>
      <c r="X140" s="768" t="s">
        <v>26</v>
      </c>
      <c r="Y140" s="769">
        <v>4</v>
      </c>
      <c r="Z140" s="768" t="s">
        <v>61</v>
      </c>
      <c r="AA140" s="769" t="s">
        <v>27</v>
      </c>
      <c r="AB140" s="274" t="s">
        <v>69</v>
      </c>
      <c r="AC140" s="272"/>
      <c r="AD140" s="272">
        <v>800000</v>
      </c>
      <c r="AE140" s="318" t="s">
        <v>55</v>
      </c>
      <c r="AF140" s="156">
        <v>800000</v>
      </c>
      <c r="AG140" s="830">
        <f t="shared" si="6"/>
        <v>0</v>
      </c>
    </row>
    <row r="141" spans="1:40" s="652" customFormat="1" ht="21" customHeight="1">
      <c r="A141" s="23"/>
      <c r="B141" s="24"/>
      <c r="C141" s="24"/>
      <c r="D141" s="81"/>
      <c r="E141" s="60"/>
      <c r="F141" s="60"/>
      <c r="G141" s="60"/>
      <c r="H141" s="60"/>
      <c r="I141" s="60"/>
      <c r="J141" s="60"/>
      <c r="K141" s="60"/>
      <c r="L141" s="60"/>
      <c r="M141" s="60"/>
      <c r="N141" s="40"/>
      <c r="O141" s="273" t="s">
        <v>828</v>
      </c>
      <c r="P141" s="273"/>
      <c r="Q141" s="273"/>
      <c r="R141" s="273"/>
      <c r="S141" s="272"/>
      <c r="T141" s="243"/>
      <c r="U141" s="243"/>
      <c r="V141" s="767">
        <v>470000</v>
      </c>
      <c r="W141" s="768" t="s">
        <v>55</v>
      </c>
      <c r="X141" s="768" t="s">
        <v>26</v>
      </c>
      <c r="Y141" s="769">
        <v>12</v>
      </c>
      <c r="Z141" s="768" t="s">
        <v>29</v>
      </c>
      <c r="AA141" s="769" t="s">
        <v>27</v>
      </c>
      <c r="AB141" s="274" t="s">
        <v>69</v>
      </c>
      <c r="AC141" s="272"/>
      <c r="AD141" s="272">
        <v>5640000</v>
      </c>
      <c r="AE141" s="318" t="s">
        <v>55</v>
      </c>
      <c r="AF141" s="156">
        <v>5040000</v>
      </c>
      <c r="AG141" s="830">
        <f t="shared" si="6"/>
        <v>600000</v>
      </c>
    </row>
    <row r="142" spans="1:40" s="652" customFormat="1" ht="21" customHeight="1">
      <c r="A142" s="23"/>
      <c r="B142" s="24"/>
      <c r="C142" s="24"/>
      <c r="D142" s="81"/>
      <c r="E142" s="60"/>
      <c r="F142" s="60"/>
      <c r="G142" s="60"/>
      <c r="H142" s="60"/>
      <c r="I142" s="60"/>
      <c r="J142" s="60"/>
      <c r="K142" s="60"/>
      <c r="L142" s="60"/>
      <c r="M142" s="60"/>
      <c r="N142" s="40"/>
      <c r="O142" s="273"/>
      <c r="P142" s="273"/>
      <c r="Q142" s="273"/>
      <c r="R142" s="273"/>
      <c r="S142" s="272"/>
      <c r="T142" s="243"/>
      <c r="U142" s="243"/>
      <c r="V142" s="767"/>
      <c r="W142" s="768"/>
      <c r="X142" s="768"/>
      <c r="Y142" s="769"/>
      <c r="Z142" s="768"/>
      <c r="AA142" s="769"/>
      <c r="AB142" s="274" t="s">
        <v>505</v>
      </c>
      <c r="AC142" s="272"/>
      <c r="AD142" s="272">
        <v>4648000</v>
      </c>
      <c r="AE142" s="318" t="s">
        <v>55</v>
      </c>
      <c r="AF142" s="156">
        <v>4648000</v>
      </c>
      <c r="AG142" s="830">
        <f t="shared" ref="AG142" si="11">AD142-AF142</f>
        <v>0</v>
      </c>
      <c r="AH142" s="723"/>
      <c r="AM142" s="648"/>
      <c r="AN142" s="648"/>
    </row>
    <row r="143" spans="1:40" s="652" customFormat="1" ht="21" customHeight="1">
      <c r="A143" s="23"/>
      <c r="B143" s="24"/>
      <c r="C143" s="32"/>
      <c r="D143" s="82"/>
      <c r="E143" s="62"/>
      <c r="F143" s="62"/>
      <c r="G143" s="62"/>
      <c r="H143" s="62"/>
      <c r="I143" s="62"/>
      <c r="J143" s="62"/>
      <c r="K143" s="62"/>
      <c r="L143" s="62"/>
      <c r="M143" s="62"/>
      <c r="N143" s="49"/>
      <c r="O143" s="149"/>
      <c r="P143" s="468"/>
      <c r="Q143" s="468"/>
      <c r="R143" s="468"/>
      <c r="S143" s="467"/>
      <c r="T143" s="194"/>
      <c r="U143" s="194"/>
      <c r="V143" s="774"/>
      <c r="W143" s="775"/>
      <c r="X143" s="775"/>
      <c r="Y143" s="776"/>
      <c r="Z143" s="775"/>
      <c r="AA143" s="776"/>
      <c r="AB143" s="351"/>
      <c r="AC143" s="467"/>
      <c r="AD143" s="467"/>
      <c r="AE143" s="338"/>
      <c r="AF143" s="156"/>
      <c r="AG143" s="830"/>
      <c r="AH143" s="723"/>
    </row>
    <row r="144" spans="1:40" s="652" customFormat="1" ht="21" customHeight="1">
      <c r="A144" s="23"/>
      <c r="B144" s="24"/>
      <c r="C144" s="24" t="s">
        <v>39</v>
      </c>
      <c r="D144" s="81">
        <v>36680</v>
      </c>
      <c r="E144" s="60">
        <f>ROUND(AD144/1000,0)</f>
        <v>36680</v>
      </c>
      <c r="F144" s="65">
        <f>SUMIF($AB$145:$AB$155,"보조",$AD$145:$AD$155)/1000</f>
        <v>27480</v>
      </c>
      <c r="G144" s="65">
        <f>SUMIF($AB$145:$AB$155,"6종",$AD$145:$AD$155)/1000</f>
        <v>0</v>
      </c>
      <c r="H144" s="65">
        <f>SUMIF($AB$145:$AB$155,"4종",$AD$145:$AD$155)/1000</f>
        <v>0</v>
      </c>
      <c r="I144" s="65">
        <f>SUMIF($AB$145:$AB$155,"후원",$AD$145:$AD$155)/1000</f>
        <v>9200</v>
      </c>
      <c r="J144" s="65">
        <f>SUMIF($AB$145:$AB$155,"입소",$AD$145:$AD$155)/1000</f>
        <v>0</v>
      </c>
      <c r="K144" s="65">
        <f>SUMIF($AB$145:$AB$155,"법인",$AD$145:$AD$155)/1000</f>
        <v>0</v>
      </c>
      <c r="L144" s="65">
        <f>SUMIF($AB$145:$AB$155,"잡수",$AD$145:$AD$155)/1000</f>
        <v>0</v>
      </c>
      <c r="M144" s="269">
        <f>E144-D144</f>
        <v>0</v>
      </c>
      <c r="N144" s="40">
        <f>IF(D144=0,0,M144/D144)</f>
        <v>0</v>
      </c>
      <c r="O144" s="152" t="s">
        <v>43</v>
      </c>
      <c r="P144" s="195"/>
      <c r="Q144" s="195"/>
      <c r="R144" s="195"/>
      <c r="S144" s="195"/>
      <c r="T144" s="367"/>
      <c r="U144" s="367"/>
      <c r="V144" s="301"/>
      <c r="W144" s="367"/>
      <c r="X144" s="367"/>
      <c r="Y144" s="371" t="s">
        <v>123</v>
      </c>
      <c r="Z144" s="371"/>
      <c r="AA144" s="371"/>
      <c r="AB144" s="371"/>
      <c r="AC144" s="302"/>
      <c r="AD144" s="302">
        <v>36680000</v>
      </c>
      <c r="AE144" s="773" t="s">
        <v>25</v>
      </c>
      <c r="AF144" s="603">
        <v>36680000</v>
      </c>
      <c r="AG144" s="830">
        <f t="shared" ref="AG144:AG164" si="12">AD144-AF144</f>
        <v>0</v>
      </c>
    </row>
    <row r="145" spans="1:40" s="652" customFormat="1" ht="21" customHeight="1">
      <c r="A145" s="23"/>
      <c r="B145" s="24"/>
      <c r="C145" s="24"/>
      <c r="D145" s="81"/>
      <c r="E145" s="60"/>
      <c r="F145" s="251"/>
      <c r="G145" s="251"/>
      <c r="H145" s="251"/>
      <c r="I145" s="251"/>
      <c r="J145" s="251"/>
      <c r="K145" s="251"/>
      <c r="L145" s="251"/>
      <c r="M145" s="269"/>
      <c r="N145" s="40"/>
      <c r="O145" s="273" t="s">
        <v>683</v>
      </c>
      <c r="P145" s="195"/>
      <c r="Q145" s="195"/>
      <c r="R145" s="195"/>
      <c r="S145" s="195"/>
      <c r="T145" s="367"/>
      <c r="U145" s="367"/>
      <c r="V145" s="301"/>
      <c r="W145" s="367"/>
      <c r="X145" s="367"/>
      <c r="Y145" s="367"/>
      <c r="Z145" s="367"/>
      <c r="AA145" s="367"/>
      <c r="AB145" s="367"/>
      <c r="AC145" s="409"/>
      <c r="AD145" s="409"/>
      <c r="AE145" s="339"/>
      <c r="AF145" s="603"/>
      <c r="AG145" s="830"/>
      <c r="AH145" s="724"/>
    </row>
    <row r="146" spans="1:40" s="652" customFormat="1" ht="21" customHeight="1">
      <c r="A146" s="23"/>
      <c r="B146" s="24"/>
      <c r="C146" s="24"/>
      <c r="D146" s="286"/>
      <c r="E146" s="284"/>
      <c r="F146" s="284"/>
      <c r="G146" s="284"/>
      <c r="H146" s="284"/>
      <c r="I146" s="284"/>
      <c r="J146" s="284"/>
      <c r="K146" s="284"/>
      <c r="L146" s="284"/>
      <c r="M146" s="60"/>
      <c r="N146" s="40"/>
      <c r="O146" s="273" t="s">
        <v>739</v>
      </c>
      <c r="P146" s="273"/>
      <c r="Q146" s="273"/>
      <c r="R146" s="273"/>
      <c r="S146" s="272">
        <v>1200000</v>
      </c>
      <c r="T146" s="243" t="s">
        <v>55</v>
      </c>
      <c r="U146" s="243" t="s">
        <v>26</v>
      </c>
      <c r="V146" s="272">
        <v>12</v>
      </c>
      <c r="W146" s="243" t="s">
        <v>0</v>
      </c>
      <c r="X146" s="274" t="s">
        <v>27</v>
      </c>
      <c r="Y146" s="274"/>
      <c r="Z146" s="274"/>
      <c r="AA146" s="274"/>
      <c r="AB146" s="274" t="s">
        <v>69</v>
      </c>
      <c r="AC146" s="272"/>
      <c r="AD146" s="272">
        <v>14400000</v>
      </c>
      <c r="AE146" s="318" t="s">
        <v>25</v>
      </c>
      <c r="AF146" s="156">
        <v>14400000</v>
      </c>
      <c r="AG146" s="830">
        <f t="shared" si="12"/>
        <v>0</v>
      </c>
      <c r="AH146" s="723"/>
      <c r="AI146" s="732"/>
    </row>
    <row r="147" spans="1:40" s="652" customFormat="1" ht="21" customHeight="1">
      <c r="A147" s="23"/>
      <c r="B147" s="24"/>
      <c r="C147" s="24"/>
      <c r="D147" s="81"/>
      <c r="E147" s="60"/>
      <c r="F147" s="60"/>
      <c r="G147" s="60"/>
      <c r="H147" s="60"/>
      <c r="I147" s="60"/>
      <c r="J147" s="60"/>
      <c r="K147" s="60"/>
      <c r="L147" s="60"/>
      <c r="M147" s="60"/>
      <c r="N147" s="40"/>
      <c r="O147" s="273" t="s">
        <v>740</v>
      </c>
      <c r="P147" s="273"/>
      <c r="Q147" s="273"/>
      <c r="R147" s="273"/>
      <c r="S147" s="272">
        <v>850000</v>
      </c>
      <c r="T147" s="243" t="s">
        <v>55</v>
      </c>
      <c r="U147" s="243" t="s">
        <v>26</v>
      </c>
      <c r="V147" s="272">
        <v>12</v>
      </c>
      <c r="W147" s="243" t="s">
        <v>0</v>
      </c>
      <c r="X147" s="274" t="s">
        <v>27</v>
      </c>
      <c r="Y147" s="274"/>
      <c r="Z147" s="274"/>
      <c r="AA147" s="274"/>
      <c r="AB147" s="274" t="s">
        <v>69</v>
      </c>
      <c r="AC147" s="272"/>
      <c r="AD147" s="272">
        <v>10200000</v>
      </c>
      <c r="AE147" s="318" t="s">
        <v>25</v>
      </c>
      <c r="AF147" s="156">
        <v>10200000</v>
      </c>
      <c r="AG147" s="830">
        <f t="shared" si="12"/>
        <v>0</v>
      </c>
      <c r="AH147" s="723"/>
      <c r="AI147" s="732"/>
      <c r="AJ147" s="732"/>
    </row>
    <row r="148" spans="1:40" s="652" customFormat="1" ht="21" customHeight="1">
      <c r="A148" s="23"/>
      <c r="B148" s="24"/>
      <c r="C148" s="24"/>
      <c r="D148" s="81"/>
      <c r="E148" s="60"/>
      <c r="F148" s="60"/>
      <c r="G148" s="60"/>
      <c r="H148" s="60"/>
      <c r="I148" s="60"/>
      <c r="J148" s="60"/>
      <c r="K148" s="60"/>
      <c r="L148" s="60"/>
      <c r="M148" s="60"/>
      <c r="N148" s="40"/>
      <c r="O148" s="273" t="s">
        <v>741</v>
      </c>
      <c r="P148" s="273"/>
      <c r="Q148" s="273"/>
      <c r="R148" s="273"/>
      <c r="S148" s="272">
        <v>350000</v>
      </c>
      <c r="T148" s="768" t="s">
        <v>55</v>
      </c>
      <c r="U148" s="768" t="s">
        <v>26</v>
      </c>
      <c r="V148" s="767">
        <v>12</v>
      </c>
      <c r="W148" s="768" t="s">
        <v>29</v>
      </c>
      <c r="X148" s="769" t="s">
        <v>27</v>
      </c>
      <c r="Y148" s="769"/>
      <c r="Z148" s="768"/>
      <c r="AA148" s="769"/>
      <c r="AB148" s="274" t="s">
        <v>505</v>
      </c>
      <c r="AC148" s="272"/>
      <c r="AD148" s="272">
        <v>4200000</v>
      </c>
      <c r="AE148" s="318" t="s">
        <v>55</v>
      </c>
      <c r="AF148" s="156">
        <v>4200000</v>
      </c>
      <c r="AG148" s="830">
        <f t="shared" si="12"/>
        <v>0</v>
      </c>
      <c r="AH148" s="723"/>
      <c r="AI148" s="734"/>
      <c r="AJ148" s="734"/>
      <c r="AK148" s="734"/>
    </row>
    <row r="149" spans="1:40" ht="21" customHeight="1">
      <c r="A149" s="23"/>
      <c r="B149" s="24"/>
      <c r="C149" s="24"/>
      <c r="D149" s="81"/>
      <c r="E149" s="60"/>
      <c r="F149" s="60"/>
      <c r="G149" s="60"/>
      <c r="H149" s="60"/>
      <c r="I149" s="60"/>
      <c r="J149" s="60"/>
      <c r="K149" s="60"/>
      <c r="L149" s="60"/>
      <c r="M149" s="60"/>
      <c r="N149" s="40"/>
      <c r="O149" s="273" t="s">
        <v>742</v>
      </c>
      <c r="P149" s="273"/>
      <c r="Q149" s="273"/>
      <c r="R149" s="273"/>
      <c r="S149" s="272"/>
      <c r="T149" s="243"/>
      <c r="U149" s="243"/>
      <c r="V149" s="272"/>
      <c r="W149" s="243"/>
      <c r="X149" s="274"/>
      <c r="Y149" s="274"/>
      <c r="Z149" s="274"/>
      <c r="AA149" s="274"/>
      <c r="AB149" s="274" t="s">
        <v>505</v>
      </c>
      <c r="AC149" s="272"/>
      <c r="AD149" s="272">
        <v>4000000</v>
      </c>
      <c r="AE149" s="318" t="s">
        <v>55</v>
      </c>
      <c r="AF149" s="156">
        <v>4000000</v>
      </c>
      <c r="AG149" s="830">
        <f t="shared" si="12"/>
        <v>0</v>
      </c>
      <c r="AI149" s="652"/>
      <c r="AJ149" s="652"/>
      <c r="AK149" s="652"/>
      <c r="AL149" s="652"/>
      <c r="AM149" s="652"/>
      <c r="AN149" s="652"/>
    </row>
    <row r="150" spans="1:40" ht="21" customHeight="1">
      <c r="A150" s="23"/>
      <c r="B150" s="24"/>
      <c r="C150" s="24"/>
      <c r="D150" s="81"/>
      <c r="E150" s="60"/>
      <c r="F150" s="60"/>
      <c r="G150" s="60"/>
      <c r="H150" s="60"/>
      <c r="I150" s="60"/>
      <c r="J150" s="60"/>
      <c r="K150" s="60"/>
      <c r="L150" s="60"/>
      <c r="M150" s="60"/>
      <c r="N150" s="40"/>
      <c r="O150" s="273"/>
      <c r="P150" s="273"/>
      <c r="Q150" s="273"/>
      <c r="R150" s="273"/>
      <c r="S150" s="272"/>
      <c r="T150" s="243"/>
      <c r="U150" s="243"/>
      <c r="V150" s="272"/>
      <c r="W150" s="243"/>
      <c r="X150" s="274"/>
      <c r="Y150" s="274"/>
      <c r="Z150" s="274"/>
      <c r="AA150" s="274"/>
      <c r="AB150" s="274"/>
      <c r="AC150" s="272"/>
      <c r="AD150" s="272"/>
      <c r="AE150" s="318"/>
      <c r="AF150" s="156"/>
      <c r="AG150" s="830"/>
      <c r="AI150" s="652"/>
      <c r="AJ150" s="652"/>
      <c r="AK150" s="652"/>
      <c r="AL150" s="652"/>
      <c r="AM150" s="652"/>
      <c r="AN150" s="652"/>
    </row>
    <row r="151" spans="1:40" ht="21" customHeight="1">
      <c r="A151" s="23"/>
      <c r="B151" s="24"/>
      <c r="C151" s="24"/>
      <c r="D151" s="81"/>
      <c r="E151" s="60"/>
      <c r="F151" s="60"/>
      <c r="G151" s="60"/>
      <c r="H151" s="60"/>
      <c r="I151" s="60"/>
      <c r="J151" s="60"/>
      <c r="K151" s="60"/>
      <c r="L151" s="60"/>
      <c r="M151" s="60"/>
      <c r="N151" s="40"/>
      <c r="O151" s="148" t="s">
        <v>684</v>
      </c>
      <c r="P151" s="273"/>
      <c r="Q151" s="273"/>
      <c r="R151" s="273"/>
      <c r="S151" s="272"/>
      <c r="T151" s="243"/>
      <c r="U151" s="243"/>
      <c r="V151" s="272"/>
      <c r="W151" s="243"/>
      <c r="X151" s="274"/>
      <c r="Y151" s="274"/>
      <c r="Z151" s="274"/>
      <c r="AA151" s="274"/>
      <c r="AB151" s="274"/>
      <c r="AC151" s="272"/>
      <c r="AD151" s="272"/>
      <c r="AE151" s="318"/>
      <c r="AF151" s="156"/>
      <c r="AG151" s="830"/>
      <c r="AI151" s="652"/>
      <c r="AJ151" s="652"/>
      <c r="AK151" s="652"/>
      <c r="AL151" s="652"/>
      <c r="AM151" s="652"/>
      <c r="AN151" s="652"/>
    </row>
    <row r="152" spans="1:40" s="652" customFormat="1" ht="21" customHeight="1">
      <c r="A152" s="23"/>
      <c r="B152" s="24"/>
      <c r="C152" s="24"/>
      <c r="D152" s="285"/>
      <c r="E152" s="283"/>
      <c r="F152" s="283"/>
      <c r="G152" s="283"/>
      <c r="H152" s="283"/>
      <c r="I152" s="283"/>
      <c r="J152" s="283"/>
      <c r="K152" s="283"/>
      <c r="L152" s="283"/>
      <c r="M152" s="60"/>
      <c r="N152" s="40"/>
      <c r="O152" s="273" t="s">
        <v>743</v>
      </c>
      <c r="P152" s="273"/>
      <c r="Q152" s="273"/>
      <c r="R152" s="273"/>
      <c r="S152" s="272">
        <v>190000</v>
      </c>
      <c r="T152" s="768" t="s">
        <v>25</v>
      </c>
      <c r="U152" s="768" t="s">
        <v>26</v>
      </c>
      <c r="V152" s="767">
        <v>12</v>
      </c>
      <c r="W152" s="768" t="s">
        <v>29</v>
      </c>
      <c r="X152" s="769" t="s">
        <v>27</v>
      </c>
      <c r="Y152" s="274"/>
      <c r="Z152" s="274"/>
      <c r="AA152" s="274"/>
      <c r="AB152" s="274" t="s">
        <v>69</v>
      </c>
      <c r="AC152" s="272"/>
      <c r="AD152" s="272">
        <v>2280000</v>
      </c>
      <c r="AE152" s="318" t="s">
        <v>25</v>
      </c>
      <c r="AF152" s="156">
        <v>2280000</v>
      </c>
      <c r="AG152" s="830">
        <f>AD152-AF152</f>
        <v>0</v>
      </c>
    </row>
    <row r="153" spans="1:40" s="652" customFormat="1" ht="21" customHeight="1">
      <c r="A153" s="23"/>
      <c r="B153" s="24"/>
      <c r="C153" s="24"/>
      <c r="D153" s="81"/>
      <c r="E153" s="60"/>
      <c r="F153" s="60"/>
      <c r="G153" s="60"/>
      <c r="H153" s="60"/>
      <c r="I153" s="60"/>
      <c r="J153" s="60"/>
      <c r="K153" s="60"/>
      <c r="L153" s="60"/>
      <c r="M153" s="60"/>
      <c r="N153" s="40"/>
      <c r="O153" s="273" t="s">
        <v>744</v>
      </c>
      <c r="P153" s="273"/>
      <c r="Q153" s="273"/>
      <c r="R153" s="273"/>
      <c r="S153" s="272">
        <v>50000</v>
      </c>
      <c r="T153" s="243" t="s">
        <v>55</v>
      </c>
      <c r="U153" s="243" t="s">
        <v>26</v>
      </c>
      <c r="V153" s="272">
        <v>12</v>
      </c>
      <c r="W153" s="243" t="s">
        <v>0</v>
      </c>
      <c r="X153" s="274" t="s">
        <v>27</v>
      </c>
      <c r="Y153" s="274"/>
      <c r="Z153" s="274"/>
      <c r="AA153" s="274"/>
      <c r="AB153" s="274" t="s">
        <v>69</v>
      </c>
      <c r="AC153" s="272"/>
      <c r="AD153" s="272">
        <v>600000</v>
      </c>
      <c r="AE153" s="318" t="s">
        <v>25</v>
      </c>
      <c r="AF153" s="156">
        <v>600000</v>
      </c>
      <c r="AG153" s="830">
        <f>AD153-AF153</f>
        <v>0</v>
      </c>
      <c r="AH153" s="723"/>
    </row>
    <row r="154" spans="1:40" s="652" customFormat="1" ht="21" customHeight="1">
      <c r="A154" s="23"/>
      <c r="B154" s="24"/>
      <c r="C154" s="24"/>
      <c r="D154" s="81"/>
      <c r="E154" s="60"/>
      <c r="F154" s="60"/>
      <c r="G154" s="60"/>
      <c r="H154" s="60"/>
      <c r="I154" s="60"/>
      <c r="J154" s="60"/>
      <c r="K154" s="60"/>
      <c r="L154" s="60"/>
      <c r="M154" s="60"/>
      <c r="N154" s="40"/>
      <c r="O154" s="273" t="s">
        <v>943</v>
      </c>
      <c r="P154" s="273"/>
      <c r="Q154" s="273"/>
      <c r="R154" s="273"/>
      <c r="S154" s="272"/>
      <c r="T154" s="243"/>
      <c r="U154" s="243"/>
      <c r="V154" s="272"/>
      <c r="W154" s="243"/>
      <c r="X154" s="274"/>
      <c r="Y154" s="274"/>
      <c r="Z154" s="274"/>
      <c r="AA154" s="274"/>
      <c r="AB154" s="274" t="s">
        <v>505</v>
      </c>
      <c r="AC154" s="272"/>
      <c r="AD154" s="272">
        <v>1000000</v>
      </c>
      <c r="AE154" s="318" t="s">
        <v>55</v>
      </c>
      <c r="AF154" s="156">
        <v>1000000</v>
      </c>
      <c r="AG154" s="830">
        <f t="shared" si="12"/>
        <v>0</v>
      </c>
      <c r="AH154" s="723"/>
    </row>
    <row r="155" spans="1:40" s="652" customFormat="1" ht="21" customHeight="1">
      <c r="A155" s="23"/>
      <c r="B155" s="24"/>
      <c r="C155" s="24"/>
      <c r="D155" s="81"/>
      <c r="E155" s="60"/>
      <c r="F155" s="60"/>
      <c r="G155" s="60"/>
      <c r="H155" s="60"/>
      <c r="I155" s="60"/>
      <c r="J155" s="60"/>
      <c r="K155" s="60"/>
      <c r="L155" s="60"/>
      <c r="M155" s="60"/>
      <c r="N155" s="40"/>
      <c r="O155" s="273"/>
      <c r="P155" s="273"/>
      <c r="Q155" s="273"/>
      <c r="R155" s="273"/>
      <c r="S155" s="272"/>
      <c r="T155" s="243"/>
      <c r="U155" s="243"/>
      <c r="V155" s="272"/>
      <c r="W155" s="243"/>
      <c r="X155" s="274"/>
      <c r="Y155" s="274"/>
      <c r="Z155" s="274"/>
      <c r="AA155" s="274"/>
      <c r="AB155" s="274"/>
      <c r="AC155" s="272"/>
      <c r="AD155" s="272"/>
      <c r="AE155" s="318"/>
      <c r="AF155" s="156"/>
      <c r="AG155" s="830"/>
      <c r="AH155" s="723"/>
    </row>
    <row r="156" spans="1:40" s="652" customFormat="1" ht="21" customHeight="1">
      <c r="A156" s="23"/>
      <c r="B156" s="24"/>
      <c r="C156" s="15" t="s">
        <v>15</v>
      </c>
      <c r="D156" s="83">
        <v>11293</v>
      </c>
      <c r="E156" s="64">
        <f>ROUND(AD156/1000,0)</f>
        <v>11293</v>
      </c>
      <c r="F156" s="65">
        <f>SUMIF($AB$157:$AB$167,"보조",$AD$157:$AD$167)/1000</f>
        <v>8993</v>
      </c>
      <c r="G156" s="65">
        <f>SUMIF($AB$157:$AB$166,"6종",$AD$157:$AD$166)/1000</f>
        <v>0</v>
      </c>
      <c r="H156" s="65">
        <f>SUMIF($AB$157:$AB$166,"4종",$AD$157:$AD$166)/1000</f>
        <v>0</v>
      </c>
      <c r="I156" s="65">
        <f>SUMIF($AB$157:$AB$167,"후원",$AD$157:$AD$167)/1000</f>
        <v>2300</v>
      </c>
      <c r="J156" s="65">
        <f>SUMIF($AB$157:$AB$166,"입소",$AD$157:$AD$166)/1000</f>
        <v>0</v>
      </c>
      <c r="K156" s="65">
        <f>SUMIF($AB$157:$AB$166,"법인",$AD$157:$AD$166)/1000</f>
        <v>0</v>
      </c>
      <c r="L156" s="65">
        <f>SUMIF($AB$157:$AB$166,"잡수",$AD$157:$AD$166)/1000</f>
        <v>0</v>
      </c>
      <c r="M156" s="71">
        <f>E156-D156</f>
        <v>0</v>
      </c>
      <c r="N156" s="69">
        <f>IF(D156=0,0,M156/D156)</f>
        <v>0</v>
      </c>
      <c r="O156" s="157" t="s">
        <v>44</v>
      </c>
      <c r="P156" s="158"/>
      <c r="Q156" s="158"/>
      <c r="R156" s="158"/>
      <c r="S156" s="158"/>
      <c r="T156" s="366"/>
      <c r="U156" s="366"/>
      <c r="V156" s="159"/>
      <c r="W156" s="366"/>
      <c r="X156" s="366"/>
      <c r="Y156" s="370" t="s">
        <v>123</v>
      </c>
      <c r="Z156" s="370"/>
      <c r="AA156" s="370"/>
      <c r="AB156" s="370"/>
      <c r="AC156" s="160"/>
      <c r="AD156" s="160">
        <v>11293000</v>
      </c>
      <c r="AE156" s="403" t="s">
        <v>25</v>
      </c>
      <c r="AF156" s="603">
        <v>11293000</v>
      </c>
      <c r="AG156" s="830">
        <f t="shared" si="12"/>
        <v>0</v>
      </c>
      <c r="AH156" s="723"/>
      <c r="AI156" s="648"/>
      <c r="AJ156" s="648"/>
      <c r="AK156" s="648"/>
      <c r="AL156" s="648"/>
    </row>
    <row r="157" spans="1:40" s="652" customFormat="1" ht="21" customHeight="1">
      <c r="A157" s="23"/>
      <c r="B157" s="24"/>
      <c r="C157" s="24"/>
      <c r="D157" s="285"/>
      <c r="E157" s="283"/>
      <c r="F157" s="283"/>
      <c r="G157" s="283"/>
      <c r="H157" s="283"/>
      <c r="I157" s="283"/>
      <c r="J157" s="283"/>
      <c r="K157" s="283"/>
      <c r="L157" s="283"/>
      <c r="M157" s="60"/>
      <c r="N157" s="40"/>
      <c r="O157" s="273" t="s">
        <v>676</v>
      </c>
      <c r="P157" s="273"/>
      <c r="Q157" s="273"/>
      <c r="R157" s="273"/>
      <c r="S157" s="273"/>
      <c r="T157" s="274"/>
      <c r="U157" s="274"/>
      <c r="V157" s="272"/>
      <c r="W157" s="274"/>
      <c r="X157" s="274"/>
      <c r="Y157" s="274"/>
      <c r="Z157" s="274"/>
      <c r="AA157" s="274"/>
      <c r="AB157" s="274"/>
      <c r="AC157" s="275"/>
      <c r="AD157" s="275"/>
      <c r="AE157" s="318"/>
      <c r="AF157" s="407"/>
      <c r="AG157" s="830">
        <f t="shared" si="12"/>
        <v>0</v>
      </c>
      <c r="AH157" s="723"/>
    </row>
    <row r="158" spans="1:40" s="652" customFormat="1" ht="21" customHeight="1">
      <c r="A158" s="23"/>
      <c r="B158" s="24"/>
      <c r="C158" s="24"/>
      <c r="D158" s="286"/>
      <c r="E158" s="284"/>
      <c r="F158" s="284"/>
      <c r="G158" s="284"/>
      <c r="H158" s="284"/>
      <c r="I158" s="284"/>
      <c r="J158" s="284"/>
      <c r="K158" s="284"/>
      <c r="L158" s="284"/>
      <c r="M158" s="60"/>
      <c r="N158" s="40"/>
      <c r="O158" s="273" t="s">
        <v>745</v>
      </c>
      <c r="P158" s="465"/>
      <c r="Q158" s="465"/>
      <c r="R158" s="465"/>
      <c r="S158" s="272">
        <v>174000</v>
      </c>
      <c r="T158" s="243" t="s">
        <v>55</v>
      </c>
      <c r="U158" s="243" t="s">
        <v>26</v>
      </c>
      <c r="V158" s="272">
        <v>10</v>
      </c>
      <c r="W158" s="243" t="s">
        <v>0</v>
      </c>
      <c r="X158" s="274" t="s">
        <v>27</v>
      </c>
      <c r="Y158" s="274"/>
      <c r="Z158" s="274"/>
      <c r="AA158" s="274"/>
      <c r="AB158" s="274" t="s">
        <v>69</v>
      </c>
      <c r="AC158" s="272"/>
      <c r="AD158" s="272">
        <v>1740000</v>
      </c>
      <c r="AE158" s="318" t="s">
        <v>25</v>
      </c>
      <c r="AF158" s="156">
        <v>1740000</v>
      </c>
      <c r="AG158" s="830">
        <f t="shared" si="12"/>
        <v>0</v>
      </c>
      <c r="AH158" s="723"/>
      <c r="AK158" s="610"/>
      <c r="AL158" s="765"/>
    </row>
    <row r="159" spans="1:40" s="652" customFormat="1" ht="21" customHeight="1">
      <c r="A159" s="23"/>
      <c r="B159" s="24"/>
      <c r="C159" s="24"/>
      <c r="D159" s="81"/>
      <c r="E159" s="60"/>
      <c r="F159" s="60"/>
      <c r="G159" s="60"/>
      <c r="H159" s="60"/>
      <c r="I159" s="60"/>
      <c r="J159" s="60"/>
      <c r="K159" s="60"/>
      <c r="L159" s="60"/>
      <c r="M159" s="60"/>
      <c r="N159" s="40"/>
      <c r="O159" s="273" t="s">
        <v>746</v>
      </c>
      <c r="P159" s="465"/>
      <c r="Q159" s="465"/>
      <c r="R159" s="465"/>
      <c r="S159" s="272">
        <v>120000</v>
      </c>
      <c r="T159" s="243" t="s">
        <v>55</v>
      </c>
      <c r="U159" s="243" t="s">
        <v>26</v>
      </c>
      <c r="V159" s="272">
        <v>12</v>
      </c>
      <c r="W159" s="243" t="s">
        <v>0</v>
      </c>
      <c r="X159" s="274" t="s">
        <v>27</v>
      </c>
      <c r="Y159" s="274"/>
      <c r="Z159" s="274"/>
      <c r="AA159" s="274"/>
      <c r="AB159" s="274" t="s">
        <v>69</v>
      </c>
      <c r="AC159" s="272"/>
      <c r="AD159" s="272">
        <v>1440000</v>
      </c>
      <c r="AE159" s="318" t="s">
        <v>25</v>
      </c>
      <c r="AF159" s="156">
        <v>1440000</v>
      </c>
      <c r="AG159" s="830">
        <f t="shared" si="12"/>
        <v>0</v>
      </c>
      <c r="AH159" s="723"/>
    </row>
    <row r="160" spans="1:40" s="652" customFormat="1" ht="21" customHeight="1">
      <c r="A160" s="23"/>
      <c r="B160" s="24"/>
      <c r="C160" s="24"/>
      <c r="D160" s="81"/>
      <c r="E160" s="60"/>
      <c r="F160" s="60"/>
      <c r="G160" s="60"/>
      <c r="H160" s="60"/>
      <c r="I160" s="60"/>
      <c r="J160" s="60"/>
      <c r="K160" s="60"/>
      <c r="L160" s="60"/>
      <c r="M160" s="60"/>
      <c r="N160" s="40"/>
      <c r="O160" s="273" t="s">
        <v>747</v>
      </c>
      <c r="P160" s="465"/>
      <c r="Q160" s="465"/>
      <c r="R160" s="465"/>
      <c r="S160" s="272">
        <v>313000</v>
      </c>
      <c r="T160" s="243" t="s">
        <v>55</v>
      </c>
      <c r="U160" s="243" t="s">
        <v>26</v>
      </c>
      <c r="V160" s="272">
        <v>1</v>
      </c>
      <c r="W160" s="243" t="s">
        <v>0</v>
      </c>
      <c r="X160" s="274" t="s">
        <v>27</v>
      </c>
      <c r="Y160" s="274"/>
      <c r="Z160" s="274"/>
      <c r="AA160" s="274"/>
      <c r="AB160" s="274" t="s">
        <v>69</v>
      </c>
      <c r="AC160" s="272"/>
      <c r="AD160" s="272">
        <v>313000</v>
      </c>
      <c r="AE160" s="318" t="s">
        <v>25</v>
      </c>
      <c r="AF160" s="156">
        <v>313000</v>
      </c>
      <c r="AG160" s="830">
        <f t="shared" si="12"/>
        <v>0</v>
      </c>
    </row>
    <row r="161" spans="1:37" s="652" customFormat="1" ht="21" customHeight="1">
      <c r="A161" s="23"/>
      <c r="B161" s="24"/>
      <c r="C161" s="24"/>
      <c r="D161" s="81"/>
      <c r="E161" s="60"/>
      <c r="F161" s="60"/>
      <c r="G161" s="60"/>
      <c r="H161" s="60"/>
      <c r="I161" s="60"/>
      <c r="J161" s="60"/>
      <c r="K161" s="60"/>
      <c r="L161" s="60"/>
      <c r="M161" s="60"/>
      <c r="N161" s="40"/>
      <c r="O161" s="273" t="s">
        <v>748</v>
      </c>
      <c r="P161" s="465"/>
      <c r="Q161" s="465"/>
      <c r="R161" s="465"/>
      <c r="S161" s="465"/>
      <c r="T161" s="368"/>
      <c r="U161" s="368"/>
      <c r="V161" s="192"/>
      <c r="W161" s="368"/>
      <c r="X161" s="368"/>
      <c r="Y161" s="274"/>
      <c r="Z161" s="274"/>
      <c r="AA161" s="243"/>
      <c r="AB161" s="274" t="s">
        <v>69</v>
      </c>
      <c r="AC161" s="272"/>
      <c r="AD161" s="272">
        <v>800000</v>
      </c>
      <c r="AE161" s="318" t="s">
        <v>25</v>
      </c>
      <c r="AF161" s="156">
        <v>800000</v>
      </c>
      <c r="AG161" s="830">
        <f t="shared" si="12"/>
        <v>0</v>
      </c>
      <c r="AH161" s="724"/>
    </row>
    <row r="162" spans="1:37" s="652" customFormat="1" ht="21" customHeight="1">
      <c r="A162" s="23"/>
      <c r="B162" s="24"/>
      <c r="C162" s="24"/>
      <c r="D162" s="81"/>
      <c r="E162" s="60"/>
      <c r="F162" s="60"/>
      <c r="G162" s="60"/>
      <c r="H162" s="60"/>
      <c r="I162" s="60"/>
      <c r="J162" s="60"/>
      <c r="K162" s="60"/>
      <c r="L162" s="60"/>
      <c r="M162" s="60"/>
      <c r="N162" s="40"/>
      <c r="O162" s="273"/>
      <c r="P162" s="465"/>
      <c r="Q162" s="465"/>
      <c r="R162" s="465"/>
      <c r="S162" s="465"/>
      <c r="T162" s="274"/>
      <c r="U162" s="191"/>
      <c r="V162" s="273"/>
      <c r="W162" s="243"/>
      <c r="X162" s="274"/>
      <c r="Y162" s="274"/>
      <c r="Z162" s="274"/>
      <c r="AA162" s="243"/>
      <c r="AB162" s="274" t="s">
        <v>505</v>
      </c>
      <c r="AC162" s="272"/>
      <c r="AD162" s="272">
        <v>1000000</v>
      </c>
      <c r="AE162" s="318" t="s">
        <v>55</v>
      </c>
      <c r="AF162" s="156">
        <v>1000000</v>
      </c>
      <c r="AG162" s="830">
        <f t="shared" si="12"/>
        <v>0</v>
      </c>
      <c r="AH162" s="723"/>
      <c r="AI162" s="732"/>
    </row>
    <row r="163" spans="1:37" s="652" customFormat="1" ht="21" customHeight="1">
      <c r="A163" s="23"/>
      <c r="B163" s="24"/>
      <c r="C163" s="24"/>
      <c r="D163" s="81"/>
      <c r="E163" s="60"/>
      <c r="F163" s="60"/>
      <c r="G163" s="60"/>
      <c r="H163" s="60"/>
      <c r="I163" s="60"/>
      <c r="J163" s="60"/>
      <c r="K163" s="60"/>
      <c r="L163" s="60"/>
      <c r="M163" s="60"/>
      <c r="N163" s="40"/>
      <c r="O163" s="956" t="s">
        <v>677</v>
      </c>
      <c r="P163" s="956"/>
      <c r="Q163" s="956"/>
      <c r="R163" s="956"/>
      <c r="S163" s="956"/>
      <c r="T163" s="243"/>
      <c r="U163" s="274"/>
      <c r="V163" s="273"/>
      <c r="W163" s="243"/>
      <c r="X163" s="274"/>
      <c r="Y163" s="274"/>
      <c r="Z163" s="274"/>
      <c r="AA163" s="243"/>
      <c r="AB163" s="274"/>
      <c r="AC163" s="272"/>
      <c r="AD163" s="272"/>
      <c r="AE163" s="318"/>
      <c r="AF163" s="156"/>
      <c r="AG163" s="830"/>
      <c r="AH163" s="723"/>
      <c r="AI163" s="732"/>
      <c r="AJ163" s="732"/>
    </row>
    <row r="164" spans="1:37" s="652" customFormat="1" ht="21" customHeight="1">
      <c r="A164" s="23"/>
      <c r="B164" s="24"/>
      <c r="C164" s="24"/>
      <c r="D164" s="81"/>
      <c r="E164" s="60"/>
      <c r="F164" s="60"/>
      <c r="G164" s="60"/>
      <c r="H164" s="60"/>
      <c r="I164" s="60"/>
      <c r="J164" s="60"/>
      <c r="K164" s="60"/>
      <c r="L164" s="60"/>
      <c r="M164" s="60"/>
      <c r="N164" s="40"/>
      <c r="O164" s="273" t="s">
        <v>749</v>
      </c>
      <c r="P164" s="192"/>
      <c r="Q164" s="192"/>
      <c r="R164" s="192"/>
      <c r="S164" s="273"/>
      <c r="T164" s="274"/>
      <c r="U164" s="191"/>
      <c r="V164" s="273"/>
      <c r="W164" s="243"/>
      <c r="X164" s="274"/>
      <c r="Y164" s="274"/>
      <c r="Z164" s="274"/>
      <c r="AA164" s="243"/>
      <c r="AB164" s="274" t="s">
        <v>69</v>
      </c>
      <c r="AC164" s="272"/>
      <c r="AD164" s="272">
        <v>4700000</v>
      </c>
      <c r="AE164" s="318" t="s">
        <v>25</v>
      </c>
      <c r="AF164" s="156">
        <v>4700000</v>
      </c>
      <c r="AG164" s="830">
        <f t="shared" si="12"/>
        <v>0</v>
      </c>
      <c r="AH164" s="723"/>
      <c r="AI164" s="733"/>
      <c r="AJ164" s="733"/>
      <c r="AK164" s="733"/>
    </row>
    <row r="165" spans="1:37" s="652" customFormat="1" ht="21" customHeight="1">
      <c r="A165" s="23"/>
      <c r="B165" s="24"/>
      <c r="C165" s="24"/>
      <c r="D165" s="81"/>
      <c r="E165" s="60"/>
      <c r="F165" s="60"/>
      <c r="G165" s="60"/>
      <c r="H165" s="60"/>
      <c r="I165" s="60"/>
      <c r="J165" s="60"/>
      <c r="K165" s="60"/>
      <c r="L165" s="60"/>
      <c r="M165" s="60"/>
      <c r="N165" s="40"/>
      <c r="O165" s="273" t="s">
        <v>750</v>
      </c>
      <c r="P165" s="192"/>
      <c r="Q165" s="192"/>
      <c r="R165" s="192"/>
      <c r="S165" s="273"/>
      <c r="T165" s="274"/>
      <c r="U165" s="191"/>
      <c r="V165" s="273"/>
      <c r="W165" s="243"/>
      <c r="X165" s="274"/>
      <c r="Y165" s="274"/>
      <c r="Z165" s="274"/>
      <c r="AA165" s="243"/>
      <c r="AB165" s="274" t="s">
        <v>505</v>
      </c>
      <c r="AC165" s="272"/>
      <c r="AD165" s="272">
        <v>1000000</v>
      </c>
      <c r="AE165" s="318" t="s">
        <v>55</v>
      </c>
      <c r="AF165" s="156">
        <v>1000000</v>
      </c>
      <c r="AG165" s="830">
        <f t="shared" ref="AG165:AG172" si="13">AD165-AF165</f>
        <v>0</v>
      </c>
      <c r="AH165" s="723"/>
    </row>
    <row r="166" spans="1:37" s="652" customFormat="1" ht="21" customHeight="1">
      <c r="A166" s="23"/>
      <c r="B166" s="24"/>
      <c r="C166" s="24"/>
      <c r="D166" s="81"/>
      <c r="E166" s="60"/>
      <c r="F166" s="60"/>
      <c r="G166" s="60"/>
      <c r="H166" s="60"/>
      <c r="I166" s="60"/>
      <c r="J166" s="60"/>
      <c r="K166" s="60"/>
      <c r="L166" s="60"/>
      <c r="M166" s="60"/>
      <c r="N166" s="40"/>
      <c r="O166" s="273" t="s">
        <v>751</v>
      </c>
      <c r="P166" s="192"/>
      <c r="Q166" s="192"/>
      <c r="R166" s="192"/>
      <c r="S166" s="273"/>
      <c r="T166" s="274"/>
      <c r="U166" s="191"/>
      <c r="V166" s="273"/>
      <c r="W166" s="243"/>
      <c r="X166" s="274"/>
      <c r="Y166" s="274"/>
      <c r="Z166" s="274"/>
      <c r="AA166" s="243"/>
      <c r="AB166" s="243" t="s">
        <v>505</v>
      </c>
      <c r="AC166" s="272"/>
      <c r="AD166" s="272">
        <v>300000</v>
      </c>
      <c r="AE166" s="318" t="s">
        <v>25</v>
      </c>
      <c r="AF166" s="156">
        <v>300000</v>
      </c>
      <c r="AG166" s="830">
        <f t="shared" si="13"/>
        <v>0</v>
      </c>
      <c r="AH166" s="723"/>
    </row>
    <row r="167" spans="1:37" s="652" customFormat="1" ht="21" customHeight="1">
      <c r="A167" s="23"/>
      <c r="B167" s="24"/>
      <c r="C167" s="24"/>
      <c r="D167" s="81"/>
      <c r="E167" s="60"/>
      <c r="F167" s="60"/>
      <c r="G167" s="60"/>
      <c r="H167" s="60"/>
      <c r="I167" s="60"/>
      <c r="J167" s="60"/>
      <c r="K167" s="60"/>
      <c r="L167" s="60"/>
      <c r="M167" s="60"/>
      <c r="N167" s="40"/>
      <c r="O167" s="779"/>
      <c r="P167" s="465"/>
      <c r="Q167" s="465"/>
      <c r="R167" s="465"/>
      <c r="S167" s="465"/>
      <c r="T167" s="368"/>
      <c r="U167" s="368"/>
      <c r="V167" s="192"/>
      <c r="W167" s="368"/>
      <c r="X167" s="368"/>
      <c r="Y167" s="191"/>
      <c r="Z167" s="191"/>
      <c r="AA167" s="191"/>
      <c r="AB167" s="191"/>
      <c r="AC167" s="188"/>
      <c r="AD167" s="272"/>
      <c r="AE167" s="318"/>
      <c r="AF167" s="156"/>
      <c r="AG167" s="830"/>
      <c r="AH167" s="723"/>
    </row>
    <row r="168" spans="1:37" s="652" customFormat="1" ht="21" customHeight="1">
      <c r="A168" s="23"/>
      <c r="B168" s="24"/>
      <c r="C168" s="15" t="s">
        <v>45</v>
      </c>
      <c r="D168" s="83">
        <v>15600</v>
      </c>
      <c r="E168" s="64">
        <f>ROUND(AD168/1000,0)</f>
        <v>15600</v>
      </c>
      <c r="F168" s="65">
        <f>SUMIF($AB$169:$AB$173,"보조",$AD$169:$AD$173)/1000</f>
        <v>4800</v>
      </c>
      <c r="G168" s="65">
        <f>SUMIF($AB$169:$AB$173,"6종",$AD$169:$AD$173)/1000</f>
        <v>3600</v>
      </c>
      <c r="H168" s="65">
        <f>SUMIF($AB$169:$AB$173,"4종",$AD$169:$AD$173)/1000</f>
        <v>0</v>
      </c>
      <c r="I168" s="65">
        <f>SUMIF($AB$169:$AB$173,"후원",$AD$169:$AD$173)/1000</f>
        <v>7200</v>
      </c>
      <c r="J168" s="65">
        <f>SUMIF($AB$169:$AB$173,"입소",$AD$169:$AD$173)/1000</f>
        <v>0</v>
      </c>
      <c r="K168" s="65">
        <f>SUMIF($AB$169:$AB$173,"법인",$AD$169:$AD$173)/1000</f>
        <v>0</v>
      </c>
      <c r="L168" s="65">
        <f>SUMIF($AB$169:$AB$173,"잡수",$AD$169:$AD$173)/1000</f>
        <v>0</v>
      </c>
      <c r="M168" s="92">
        <f>E168-D168</f>
        <v>0</v>
      </c>
      <c r="N168" s="69">
        <f>IF(D168=0,0,M168/D168)</f>
        <v>0</v>
      </c>
      <c r="O168" s="157" t="s">
        <v>46</v>
      </c>
      <c r="P168" s="158"/>
      <c r="Q168" s="158"/>
      <c r="R168" s="158"/>
      <c r="S168" s="158"/>
      <c r="T168" s="366"/>
      <c r="U168" s="366"/>
      <c r="V168" s="159"/>
      <c r="W168" s="366"/>
      <c r="X168" s="366"/>
      <c r="Y168" s="370" t="s">
        <v>123</v>
      </c>
      <c r="Z168" s="370"/>
      <c r="AA168" s="370"/>
      <c r="AB168" s="370"/>
      <c r="AC168" s="160"/>
      <c r="AD168" s="160">
        <v>15600000</v>
      </c>
      <c r="AE168" s="403" t="s">
        <v>25</v>
      </c>
      <c r="AF168" s="603">
        <v>15600000</v>
      </c>
      <c r="AG168" s="830">
        <f t="shared" si="13"/>
        <v>0</v>
      </c>
      <c r="AH168" s="723"/>
    </row>
    <row r="169" spans="1:37" s="652" customFormat="1" ht="21" customHeight="1">
      <c r="A169" s="23"/>
      <c r="B169" s="24"/>
      <c r="C169" s="24"/>
      <c r="D169" s="285"/>
      <c r="E169" s="283"/>
      <c r="F169" s="283"/>
      <c r="G169" s="283"/>
      <c r="H169" s="283"/>
      <c r="I169" s="283"/>
      <c r="J169" s="283"/>
      <c r="K169" s="283"/>
      <c r="L169" s="283"/>
      <c r="M169" s="60"/>
      <c r="N169" s="40"/>
      <c r="O169" s="273" t="s">
        <v>752</v>
      </c>
      <c r="P169" s="273"/>
      <c r="Q169" s="273"/>
      <c r="R169" s="273"/>
      <c r="S169" s="272">
        <v>400000</v>
      </c>
      <c r="T169" s="243" t="s">
        <v>55</v>
      </c>
      <c r="U169" s="243" t="s">
        <v>26</v>
      </c>
      <c r="V169" s="272">
        <v>12</v>
      </c>
      <c r="W169" s="243" t="s">
        <v>0</v>
      </c>
      <c r="X169" s="274" t="s">
        <v>27</v>
      </c>
      <c r="Y169" s="274"/>
      <c r="Z169" s="274"/>
      <c r="AA169" s="274"/>
      <c r="AB169" s="274" t="s">
        <v>69</v>
      </c>
      <c r="AC169" s="272"/>
      <c r="AD169" s="272">
        <v>4800000</v>
      </c>
      <c r="AE169" s="318" t="s">
        <v>25</v>
      </c>
      <c r="AF169" s="156">
        <v>4800000</v>
      </c>
      <c r="AG169" s="830">
        <f t="shared" si="13"/>
        <v>0</v>
      </c>
      <c r="AH169" s="723"/>
    </row>
    <row r="170" spans="1:37" s="652" customFormat="1" ht="21" customHeight="1">
      <c r="A170" s="23"/>
      <c r="B170" s="24"/>
      <c r="C170" s="24"/>
      <c r="D170" s="286"/>
      <c r="E170" s="284"/>
      <c r="F170" s="284"/>
      <c r="G170" s="284"/>
      <c r="H170" s="284"/>
      <c r="I170" s="284"/>
      <c r="J170" s="284"/>
      <c r="K170" s="284"/>
      <c r="L170" s="284"/>
      <c r="M170" s="60"/>
      <c r="N170" s="40"/>
      <c r="O170" s="273" t="s">
        <v>753</v>
      </c>
      <c r="P170" s="273"/>
      <c r="Q170" s="273"/>
      <c r="R170" s="273"/>
      <c r="S170" s="272">
        <v>300000</v>
      </c>
      <c r="T170" s="243" t="s">
        <v>55</v>
      </c>
      <c r="U170" s="243" t="s">
        <v>26</v>
      </c>
      <c r="V170" s="272">
        <v>12</v>
      </c>
      <c r="W170" s="243" t="s">
        <v>0</v>
      </c>
      <c r="X170" s="274" t="s">
        <v>27</v>
      </c>
      <c r="Y170" s="274"/>
      <c r="Z170" s="274"/>
      <c r="AA170" s="274"/>
      <c r="AB170" s="274" t="s">
        <v>496</v>
      </c>
      <c r="AC170" s="272"/>
      <c r="AD170" s="272">
        <v>3600000</v>
      </c>
      <c r="AE170" s="318" t="s">
        <v>25</v>
      </c>
      <c r="AF170" s="156">
        <v>3600000</v>
      </c>
      <c r="AG170" s="830">
        <f t="shared" si="13"/>
        <v>0</v>
      </c>
      <c r="AH170" s="723"/>
    </row>
    <row r="171" spans="1:37" s="652" customFormat="1" ht="21" customHeight="1">
      <c r="A171" s="23"/>
      <c r="B171" s="24"/>
      <c r="C171" s="24"/>
      <c r="D171" s="287"/>
      <c r="E171" s="284"/>
      <c r="F171" s="284"/>
      <c r="G171" s="284"/>
      <c r="H171" s="284"/>
      <c r="I171" s="284"/>
      <c r="J171" s="284"/>
      <c r="K171" s="284"/>
      <c r="L171" s="284"/>
      <c r="M171" s="60"/>
      <c r="N171" s="40"/>
      <c r="O171" s="273"/>
      <c r="P171" s="273"/>
      <c r="Q171" s="273"/>
      <c r="R171" s="273"/>
      <c r="S171" s="272">
        <v>300000</v>
      </c>
      <c r="T171" s="243" t="s">
        <v>55</v>
      </c>
      <c r="U171" s="243" t="s">
        <v>26</v>
      </c>
      <c r="V171" s="272">
        <v>12</v>
      </c>
      <c r="W171" s="243" t="s">
        <v>0</v>
      </c>
      <c r="X171" s="274" t="s">
        <v>27</v>
      </c>
      <c r="Y171" s="274"/>
      <c r="Z171" s="274"/>
      <c r="AA171" s="274"/>
      <c r="AB171" s="274" t="s">
        <v>505</v>
      </c>
      <c r="AC171" s="272"/>
      <c r="AD171" s="272">
        <v>3600000</v>
      </c>
      <c r="AE171" s="318" t="s">
        <v>55</v>
      </c>
      <c r="AF171" s="156">
        <v>3600000</v>
      </c>
      <c r="AG171" s="830">
        <f t="shared" si="13"/>
        <v>0</v>
      </c>
      <c r="AH171" s="723"/>
    </row>
    <row r="172" spans="1:37" s="652" customFormat="1" ht="21" customHeight="1">
      <c r="A172" s="23"/>
      <c r="B172" s="24"/>
      <c r="C172" s="24"/>
      <c r="D172" s="61"/>
      <c r="E172" s="60"/>
      <c r="F172" s="60"/>
      <c r="G172" s="60"/>
      <c r="H172" s="60"/>
      <c r="I172" s="60"/>
      <c r="J172" s="60"/>
      <c r="K172" s="60"/>
      <c r="L172" s="60"/>
      <c r="M172" s="60"/>
      <c r="N172" s="40"/>
      <c r="O172" s="273" t="s">
        <v>754</v>
      </c>
      <c r="P172" s="273"/>
      <c r="Q172" s="273"/>
      <c r="R172" s="273"/>
      <c r="S172" s="272">
        <v>300000</v>
      </c>
      <c r="T172" s="243" t="s">
        <v>55</v>
      </c>
      <c r="U172" s="243" t="s">
        <v>26</v>
      </c>
      <c r="V172" s="272">
        <v>12</v>
      </c>
      <c r="W172" s="243" t="s">
        <v>0</v>
      </c>
      <c r="X172" s="274" t="s">
        <v>27</v>
      </c>
      <c r="Y172" s="274"/>
      <c r="Z172" s="274"/>
      <c r="AA172" s="274"/>
      <c r="AB172" s="274" t="s">
        <v>505</v>
      </c>
      <c r="AC172" s="272"/>
      <c r="AD172" s="272">
        <v>3600000</v>
      </c>
      <c r="AE172" s="318" t="s">
        <v>25</v>
      </c>
      <c r="AF172" s="156">
        <v>3600000</v>
      </c>
      <c r="AG172" s="830">
        <f t="shared" si="13"/>
        <v>0</v>
      </c>
      <c r="AH172" s="723"/>
    </row>
    <row r="173" spans="1:37" s="652" customFormat="1" ht="21" customHeight="1">
      <c r="A173" s="23"/>
      <c r="B173" s="24"/>
      <c r="C173" s="32"/>
      <c r="D173" s="72"/>
      <c r="E173" s="62"/>
      <c r="F173" s="62"/>
      <c r="G173" s="62"/>
      <c r="H173" s="62"/>
      <c r="I173" s="62"/>
      <c r="J173" s="62"/>
      <c r="K173" s="62"/>
      <c r="L173" s="62"/>
      <c r="M173" s="62"/>
      <c r="N173" s="49"/>
      <c r="O173" s="468"/>
      <c r="P173" s="468"/>
      <c r="Q173" s="468"/>
      <c r="R173" s="468"/>
      <c r="S173" s="467"/>
      <c r="T173" s="194"/>
      <c r="U173" s="351"/>
      <c r="V173" s="946"/>
      <c r="W173" s="947"/>
      <c r="X173" s="351"/>
      <c r="Y173" s="351"/>
      <c r="Z173" s="351"/>
      <c r="AA173" s="351"/>
      <c r="AB173" s="351"/>
      <c r="AC173" s="467"/>
      <c r="AD173" s="467"/>
      <c r="AE173" s="338"/>
      <c r="AF173" s="156"/>
      <c r="AG173" s="830"/>
      <c r="AH173" s="723"/>
    </row>
    <row r="174" spans="1:37" s="652" customFormat="1" ht="20.25" customHeight="1">
      <c r="A174" s="23"/>
      <c r="B174" s="24"/>
      <c r="C174" s="15" t="s">
        <v>70</v>
      </c>
      <c r="D174" s="64">
        <v>113701</v>
      </c>
      <c r="E174" s="64">
        <f>ROUND(AD174/1000,0)</f>
        <v>101701</v>
      </c>
      <c r="F174" s="65">
        <f>SUMIF($AB$176:$AB$202,"보조",$AD$176:$AD$202)/1000</f>
        <v>0</v>
      </c>
      <c r="G174" s="65">
        <f>SUMIF($AB$176:$AB$202,"6종",$AD$176:$AD$202)/1000</f>
        <v>0</v>
      </c>
      <c r="H174" s="65">
        <f>SUMIF($AB$176:$AB$202,"4종",$AD$176:$AD$202)/1000</f>
        <v>0</v>
      </c>
      <c r="I174" s="65">
        <f>SUMIF($AB$176:$AB$202,"후원",$AD$176:$AD$202)/1000</f>
        <v>3794</v>
      </c>
      <c r="J174" s="65">
        <f>SUMIF($AB$176:$AB$202,"입소",$AD$176:$AD$202)/1000</f>
        <v>0</v>
      </c>
      <c r="K174" s="65">
        <f>SUMIF($AB$176:$AB$202,"법인",$AD$176:$AD$202)/1000</f>
        <v>25667</v>
      </c>
      <c r="L174" s="65">
        <f>SUMIF($AB$176:$AB$202,"잡수",$AD$176:$AD$202)/1000</f>
        <v>72240</v>
      </c>
      <c r="M174" s="71">
        <f>E174-D174</f>
        <v>-12000</v>
      </c>
      <c r="N174" s="69">
        <f>IF(D174=0,0,M174/D174)</f>
        <v>-0.10553996886570918</v>
      </c>
      <c r="O174" s="152" t="s">
        <v>173</v>
      </c>
      <c r="P174" s="158"/>
      <c r="Q174" s="158"/>
      <c r="R174" s="158"/>
      <c r="S174" s="158"/>
      <c r="T174" s="366"/>
      <c r="U174" s="366"/>
      <c r="V174" s="159"/>
      <c r="W174" s="366"/>
      <c r="X174" s="366"/>
      <c r="Y174" s="370" t="s">
        <v>126</v>
      </c>
      <c r="Z174" s="370"/>
      <c r="AA174" s="370"/>
      <c r="AB174" s="370"/>
      <c r="AC174" s="160"/>
      <c r="AD174" s="160">
        <v>101701000</v>
      </c>
      <c r="AE174" s="403" t="s">
        <v>25</v>
      </c>
      <c r="AF174" s="603">
        <v>113701000</v>
      </c>
      <c r="AG174" s="830">
        <f>AD174-AF174</f>
        <v>-12000000</v>
      </c>
      <c r="AH174" s="723"/>
    </row>
    <row r="175" spans="1:37" s="652" customFormat="1" ht="20.25" customHeight="1">
      <c r="A175" s="23"/>
      <c r="B175" s="24"/>
      <c r="C175" s="24"/>
      <c r="D175" s="285"/>
      <c r="E175" s="283"/>
      <c r="F175" s="283"/>
      <c r="G175" s="283"/>
      <c r="H175" s="283"/>
      <c r="I175" s="283"/>
      <c r="J175" s="283"/>
      <c r="K175" s="283"/>
      <c r="L175" s="283"/>
      <c r="M175" s="60"/>
      <c r="N175" s="40"/>
      <c r="O175" s="468" t="s">
        <v>692</v>
      </c>
      <c r="P175" s="195"/>
      <c r="Q175" s="195"/>
      <c r="R175" s="195"/>
      <c r="S175" s="195"/>
      <c r="T175" s="367"/>
      <c r="U175" s="367"/>
      <c r="V175" s="301"/>
      <c r="W175" s="367"/>
      <c r="X175" s="367"/>
      <c r="Y175" s="370" t="s">
        <v>123</v>
      </c>
      <c r="Z175" s="370"/>
      <c r="AA175" s="370"/>
      <c r="AB175" s="370"/>
      <c r="AC175" s="160"/>
      <c r="AD175" s="160">
        <v>12847000</v>
      </c>
      <c r="AE175" s="403" t="s">
        <v>25</v>
      </c>
      <c r="AF175" s="786">
        <v>21347000</v>
      </c>
      <c r="AG175" s="830">
        <f>AD175-AF175</f>
        <v>-8500000</v>
      </c>
      <c r="AH175" s="723"/>
    </row>
    <row r="176" spans="1:37" s="652" customFormat="1" ht="20.25" customHeight="1">
      <c r="A176" s="23"/>
      <c r="B176" s="24"/>
      <c r="C176" s="24"/>
      <c r="D176" s="285"/>
      <c r="E176" s="283"/>
      <c r="F176" s="283"/>
      <c r="G176" s="284"/>
      <c r="H176" s="283"/>
      <c r="I176" s="283"/>
      <c r="J176" s="284"/>
      <c r="K176" s="283"/>
      <c r="L176" s="283"/>
      <c r="M176" s="60"/>
      <c r="N176" s="40"/>
      <c r="O176" s="273" t="s">
        <v>755</v>
      </c>
      <c r="P176" s="273"/>
      <c r="Q176" s="273"/>
      <c r="R176" s="273"/>
      <c r="S176" s="188"/>
      <c r="T176" s="274"/>
      <c r="U176" s="274"/>
      <c r="V176" s="272"/>
      <c r="W176" s="274"/>
      <c r="X176" s="274"/>
      <c r="Y176" s="274"/>
      <c r="Z176" s="274"/>
      <c r="AA176" s="274"/>
      <c r="AB176" s="274"/>
      <c r="AC176" s="275"/>
      <c r="AD176" s="275"/>
      <c r="AE176" s="318"/>
      <c r="AF176" s="407"/>
      <c r="AG176" s="830"/>
      <c r="AH176" s="723"/>
    </row>
    <row r="177" spans="1:34" s="652" customFormat="1" ht="20.25" customHeight="1">
      <c r="A177" s="23"/>
      <c r="B177" s="24"/>
      <c r="C177" s="24"/>
      <c r="D177" s="286"/>
      <c r="E177" s="284"/>
      <c r="F177" s="284"/>
      <c r="G177" s="284"/>
      <c r="H177" s="284"/>
      <c r="I177" s="284"/>
      <c r="J177" s="284"/>
      <c r="K177" s="284"/>
      <c r="L177" s="284"/>
      <c r="M177" s="60"/>
      <c r="N177" s="40"/>
      <c r="O177" s="273" t="s">
        <v>756</v>
      </c>
      <c r="P177" s="273"/>
      <c r="Q177" s="273"/>
      <c r="R177" s="273"/>
      <c r="S177" s="275"/>
      <c r="T177" s="274"/>
      <c r="U177" s="187"/>
      <c r="V177" s="272"/>
      <c r="W177" s="274"/>
      <c r="X177" s="187"/>
      <c r="Y177" s="274"/>
      <c r="Z177" s="274"/>
      <c r="AA177" s="274"/>
      <c r="AB177" s="274" t="s">
        <v>147</v>
      </c>
      <c r="AC177" s="275"/>
      <c r="AD177" s="275">
        <v>2000000</v>
      </c>
      <c r="AE177" s="318" t="s">
        <v>55</v>
      </c>
      <c r="AF177" s="407">
        <v>8000000</v>
      </c>
      <c r="AG177" s="830">
        <f>AD177-AF177</f>
        <v>-6000000</v>
      </c>
      <c r="AH177" s="723"/>
    </row>
    <row r="178" spans="1:34" s="652" customFormat="1" ht="20.25" customHeight="1">
      <c r="A178" s="23"/>
      <c r="B178" s="24"/>
      <c r="C178" s="24"/>
      <c r="D178" s="287"/>
      <c r="E178" s="284"/>
      <c r="F178" s="284"/>
      <c r="G178" s="284"/>
      <c r="H178" s="284"/>
      <c r="I178" s="284"/>
      <c r="J178" s="284"/>
      <c r="K178" s="284"/>
      <c r="L178" s="284"/>
      <c r="M178" s="60"/>
      <c r="N178" s="40"/>
      <c r="O178" s="273"/>
      <c r="P178" s="273"/>
      <c r="Q178" s="273"/>
      <c r="R178" s="273"/>
      <c r="S178" s="275"/>
      <c r="T178" s="274"/>
      <c r="U178" s="187"/>
      <c r="V178" s="272"/>
      <c r="W178" s="274"/>
      <c r="X178" s="187"/>
      <c r="Y178" s="274" t="s">
        <v>809</v>
      </c>
      <c r="Z178" s="274"/>
      <c r="AA178" s="274"/>
      <c r="AB178" s="274" t="s">
        <v>505</v>
      </c>
      <c r="AC178" s="275"/>
      <c r="AD178" s="275">
        <v>1897000</v>
      </c>
      <c r="AE178" s="318" t="s">
        <v>55</v>
      </c>
      <c r="AF178" s="407">
        <v>1897000</v>
      </c>
      <c r="AG178" s="830">
        <f>AD178-AF178</f>
        <v>0</v>
      </c>
      <c r="AH178" s="723"/>
    </row>
    <row r="179" spans="1:34" s="652" customFormat="1" ht="20.25" customHeight="1">
      <c r="A179" s="23"/>
      <c r="B179" s="24"/>
      <c r="C179" s="24"/>
      <c r="D179" s="73"/>
      <c r="E179" s="60"/>
      <c r="F179" s="60"/>
      <c r="G179" s="60"/>
      <c r="H179" s="60"/>
      <c r="I179" s="60"/>
      <c r="J179" s="60"/>
      <c r="K179" s="60"/>
      <c r="L179" s="60"/>
      <c r="M179" s="60"/>
      <c r="N179" s="40"/>
      <c r="O179" s="273" t="s">
        <v>757</v>
      </c>
      <c r="P179" s="273"/>
      <c r="Q179" s="273"/>
      <c r="R179" s="273"/>
      <c r="S179" s="272">
        <v>60000</v>
      </c>
      <c r="T179" s="274" t="s">
        <v>55</v>
      </c>
      <c r="U179" s="187" t="s">
        <v>56</v>
      </c>
      <c r="V179" s="272">
        <v>15</v>
      </c>
      <c r="W179" s="274" t="s">
        <v>54</v>
      </c>
      <c r="X179" s="187" t="s">
        <v>53</v>
      </c>
      <c r="Y179" s="274"/>
      <c r="Z179" s="274"/>
      <c r="AA179" s="274"/>
      <c r="AB179" s="274" t="s">
        <v>147</v>
      </c>
      <c r="AC179" s="275"/>
      <c r="AD179" s="275">
        <v>900000</v>
      </c>
      <c r="AE179" s="318" t="s">
        <v>55</v>
      </c>
      <c r="AF179" s="407">
        <v>900000</v>
      </c>
      <c r="AG179" s="830">
        <f>AD179-AF179</f>
        <v>0</v>
      </c>
      <c r="AH179" s="723"/>
    </row>
    <row r="180" spans="1:34" s="652" customFormat="1" ht="20.25" customHeight="1">
      <c r="A180" s="23"/>
      <c r="B180" s="24"/>
      <c r="C180" s="24"/>
      <c r="D180" s="73"/>
      <c r="E180" s="60"/>
      <c r="F180" s="60"/>
      <c r="G180" s="60"/>
      <c r="H180" s="60"/>
      <c r="I180" s="60"/>
      <c r="J180" s="60"/>
      <c r="K180" s="60"/>
      <c r="L180" s="60"/>
      <c r="M180" s="60"/>
      <c r="N180" s="40"/>
      <c r="O180" s="273" t="s">
        <v>758</v>
      </c>
      <c r="P180" s="273"/>
      <c r="Q180" s="273"/>
      <c r="R180" s="273"/>
      <c r="S180" s="188"/>
      <c r="T180" s="274"/>
      <c r="U180" s="274"/>
      <c r="V180" s="272"/>
      <c r="W180" s="274"/>
      <c r="X180" s="274"/>
      <c r="Y180" s="274"/>
      <c r="Z180" s="274"/>
      <c r="AA180" s="274"/>
      <c r="AB180" s="274"/>
      <c r="AC180" s="275"/>
      <c r="AD180" s="275"/>
      <c r="AE180" s="318"/>
      <c r="AF180" s="407"/>
      <c r="AG180" s="830"/>
      <c r="AH180" s="723"/>
    </row>
    <row r="181" spans="1:34" s="652" customFormat="1" ht="20.25" customHeight="1">
      <c r="A181" s="23"/>
      <c r="B181" s="24"/>
      <c r="C181" s="24"/>
      <c r="D181" s="73"/>
      <c r="E181" s="60"/>
      <c r="F181" s="60"/>
      <c r="G181" s="60"/>
      <c r="H181" s="60"/>
      <c r="I181" s="60"/>
      <c r="J181" s="60"/>
      <c r="K181" s="60"/>
      <c r="L181" s="60"/>
      <c r="M181" s="60"/>
      <c r="N181" s="40"/>
      <c r="O181" s="273" t="s">
        <v>759</v>
      </c>
      <c r="P181" s="273"/>
      <c r="Q181" s="273"/>
      <c r="R181" s="273"/>
      <c r="S181" s="272"/>
      <c r="T181" s="274"/>
      <c r="U181" s="187"/>
      <c r="V181" s="272"/>
      <c r="W181" s="274"/>
      <c r="X181" s="187"/>
      <c r="Y181" s="274"/>
      <c r="Z181" s="274"/>
      <c r="AA181" s="274"/>
      <c r="AB181" s="274" t="s">
        <v>147</v>
      </c>
      <c r="AC181" s="275"/>
      <c r="AD181" s="275">
        <v>2000000</v>
      </c>
      <c r="AE181" s="318" t="s">
        <v>55</v>
      </c>
      <c r="AF181" s="407">
        <v>4500000</v>
      </c>
      <c r="AG181" s="830">
        <f t="shared" ref="AG181:AG211" si="14">AD181-AF181</f>
        <v>-2500000</v>
      </c>
      <c r="AH181" s="723"/>
    </row>
    <row r="182" spans="1:34" s="652" customFormat="1" ht="20.25" customHeight="1">
      <c r="A182" s="23"/>
      <c r="B182" s="24"/>
      <c r="C182" s="25"/>
      <c r="D182" s="73"/>
      <c r="E182" s="60"/>
      <c r="F182" s="60"/>
      <c r="G182" s="60"/>
      <c r="H182" s="60"/>
      <c r="I182" s="60"/>
      <c r="J182" s="60"/>
      <c r="K182" s="60"/>
      <c r="L182" s="60"/>
      <c r="M182" s="60"/>
      <c r="N182" s="40"/>
      <c r="O182" s="273"/>
      <c r="P182" s="273"/>
      <c r="Q182" s="273"/>
      <c r="R182" s="273"/>
      <c r="S182" s="272"/>
      <c r="T182" s="274"/>
      <c r="U182" s="187"/>
      <c r="V182" s="272"/>
      <c r="W182" s="647"/>
      <c r="X182" s="187"/>
      <c r="Y182" s="274" t="s">
        <v>809</v>
      </c>
      <c r="Z182" s="274"/>
      <c r="AA182" s="274"/>
      <c r="AB182" s="274" t="s">
        <v>505</v>
      </c>
      <c r="AC182" s="275"/>
      <c r="AD182" s="275">
        <v>1897000</v>
      </c>
      <c r="AE182" s="318" t="s">
        <v>25</v>
      </c>
      <c r="AF182" s="407">
        <v>1897000</v>
      </c>
      <c r="AG182" s="830">
        <f t="shared" si="14"/>
        <v>0</v>
      </c>
      <c r="AH182" s="723"/>
    </row>
    <row r="183" spans="1:34" s="652" customFormat="1" ht="20.25" customHeight="1">
      <c r="A183" s="23"/>
      <c r="B183" s="24"/>
      <c r="C183" s="24"/>
      <c r="D183" s="73"/>
      <c r="E183" s="60"/>
      <c r="F183" s="60"/>
      <c r="G183" s="60"/>
      <c r="H183" s="60"/>
      <c r="I183" s="60"/>
      <c r="J183" s="60"/>
      <c r="K183" s="60"/>
      <c r="L183" s="60"/>
      <c r="M183" s="60"/>
      <c r="N183" s="40"/>
      <c r="O183" s="273" t="s">
        <v>760</v>
      </c>
      <c r="P183" s="273"/>
      <c r="Q183" s="273"/>
      <c r="R183" s="273"/>
      <c r="S183" s="272"/>
      <c r="T183" s="274"/>
      <c r="U183" s="187"/>
      <c r="V183" s="272"/>
      <c r="W183" s="274"/>
      <c r="X183" s="187"/>
      <c r="Y183" s="274"/>
      <c r="Z183" s="274"/>
      <c r="AA183" s="274"/>
      <c r="AB183" s="274" t="s">
        <v>147</v>
      </c>
      <c r="AC183" s="275"/>
      <c r="AD183" s="275">
        <v>4153000</v>
      </c>
      <c r="AE183" s="318" t="s">
        <v>55</v>
      </c>
      <c r="AF183" s="407">
        <v>4153000</v>
      </c>
      <c r="AG183" s="830">
        <f t="shared" si="14"/>
        <v>0</v>
      </c>
      <c r="AH183" s="723"/>
    </row>
    <row r="184" spans="1:34" s="652" customFormat="1" ht="21" customHeight="1">
      <c r="A184" s="23"/>
      <c r="B184" s="24"/>
      <c r="C184" s="25"/>
      <c r="D184" s="73"/>
      <c r="E184" s="60"/>
      <c r="F184" s="60"/>
      <c r="G184" s="60"/>
      <c r="H184" s="60"/>
      <c r="I184" s="60"/>
      <c r="J184" s="60"/>
      <c r="K184" s="60"/>
      <c r="L184" s="60"/>
      <c r="M184" s="60"/>
      <c r="N184" s="40"/>
      <c r="O184" s="273"/>
      <c r="P184" s="273"/>
      <c r="Q184" s="273"/>
      <c r="R184" s="273"/>
      <c r="S184" s="272"/>
      <c r="T184" s="243"/>
      <c r="U184" s="243"/>
      <c r="V184" s="272"/>
      <c r="W184" s="243"/>
      <c r="X184" s="274"/>
      <c r="Y184" s="191"/>
      <c r="Z184" s="274"/>
      <c r="AA184" s="191"/>
      <c r="AB184" s="191"/>
      <c r="AC184" s="188"/>
      <c r="AD184" s="272"/>
      <c r="AE184" s="333"/>
      <c r="AF184" s="156"/>
      <c r="AG184" s="830"/>
      <c r="AH184" s="723"/>
    </row>
    <row r="185" spans="1:34" s="652" customFormat="1" ht="21" customHeight="1">
      <c r="A185" s="23"/>
      <c r="B185" s="24"/>
      <c r="C185" s="25"/>
      <c r="D185" s="73"/>
      <c r="E185" s="60"/>
      <c r="F185" s="60"/>
      <c r="G185" s="60"/>
      <c r="H185" s="60"/>
      <c r="I185" s="60"/>
      <c r="J185" s="60"/>
      <c r="K185" s="60"/>
      <c r="L185" s="60"/>
      <c r="M185" s="60"/>
      <c r="N185" s="40"/>
      <c r="O185" s="468" t="s">
        <v>693</v>
      </c>
      <c r="P185" s="273"/>
      <c r="Q185" s="273"/>
      <c r="R185" s="273"/>
      <c r="S185" s="272"/>
      <c r="T185" s="243"/>
      <c r="U185" s="243"/>
      <c r="V185" s="272"/>
      <c r="W185" s="243"/>
      <c r="X185" s="274"/>
      <c r="Y185" s="371" t="s">
        <v>123</v>
      </c>
      <c r="Z185" s="371"/>
      <c r="AA185" s="371"/>
      <c r="AB185" s="371"/>
      <c r="AC185" s="302"/>
      <c r="AD185" s="302">
        <v>16614000</v>
      </c>
      <c r="AE185" s="773" t="s">
        <v>25</v>
      </c>
      <c r="AF185" s="787">
        <v>20114000</v>
      </c>
      <c r="AG185" s="830">
        <f t="shared" si="14"/>
        <v>-3500000</v>
      </c>
      <c r="AH185" s="723"/>
    </row>
    <row r="186" spans="1:34" s="652" customFormat="1" ht="20.25" customHeight="1">
      <c r="A186" s="23"/>
      <c r="B186" s="24"/>
      <c r="C186" s="24"/>
      <c r="D186" s="73"/>
      <c r="E186" s="60"/>
      <c r="F186" s="60"/>
      <c r="G186" s="60"/>
      <c r="H186" s="60"/>
      <c r="I186" s="60"/>
      <c r="J186" s="60"/>
      <c r="K186" s="60"/>
      <c r="L186" s="60"/>
      <c r="M186" s="60"/>
      <c r="N186" s="40"/>
      <c r="O186" s="273" t="s">
        <v>761</v>
      </c>
      <c r="P186" s="273"/>
      <c r="Q186" s="273"/>
      <c r="R186" s="273"/>
      <c r="S186" s="272"/>
      <c r="T186" s="243"/>
      <c r="U186" s="243"/>
      <c r="V186" s="272"/>
      <c r="W186" s="243"/>
      <c r="X186" s="187"/>
      <c r="Y186" s="274"/>
      <c r="Z186" s="274"/>
      <c r="AA186" s="274"/>
      <c r="AB186" s="274" t="s">
        <v>147</v>
      </c>
      <c r="AC186" s="275"/>
      <c r="AD186" s="272">
        <v>2300000</v>
      </c>
      <c r="AE186" s="318" t="s">
        <v>55</v>
      </c>
      <c r="AF186" s="156">
        <v>2300000</v>
      </c>
      <c r="AG186" s="830">
        <f t="shared" ref="AG186:AG194" si="15">AD186-AF186</f>
        <v>0</v>
      </c>
      <c r="AH186" s="723"/>
    </row>
    <row r="187" spans="1:34" s="652" customFormat="1" ht="20.25" customHeight="1">
      <c r="A187" s="23"/>
      <c r="B187" s="24"/>
      <c r="C187" s="24"/>
      <c r="D187" s="73"/>
      <c r="E187" s="60"/>
      <c r="F187" s="60"/>
      <c r="G187" s="60"/>
      <c r="H187" s="60"/>
      <c r="I187" s="60"/>
      <c r="J187" s="60"/>
      <c r="K187" s="60"/>
      <c r="L187" s="60"/>
      <c r="M187" s="60"/>
      <c r="N187" s="40"/>
      <c r="O187" s="273" t="s">
        <v>763</v>
      </c>
      <c r="P187" s="273"/>
      <c r="Q187" s="273"/>
      <c r="R187" s="273"/>
      <c r="S187" s="272">
        <v>28000</v>
      </c>
      <c r="T187" s="243" t="s">
        <v>55</v>
      </c>
      <c r="U187" s="243" t="s">
        <v>26</v>
      </c>
      <c r="V187" s="272">
        <v>10</v>
      </c>
      <c r="W187" s="243" t="s">
        <v>54</v>
      </c>
      <c r="X187" s="187" t="s">
        <v>56</v>
      </c>
      <c r="Y187" s="274">
        <v>1</v>
      </c>
      <c r="Z187" s="274" t="s">
        <v>61</v>
      </c>
      <c r="AA187" s="274" t="s">
        <v>53</v>
      </c>
      <c r="AB187" s="191" t="s">
        <v>147</v>
      </c>
      <c r="AC187" s="188"/>
      <c r="AD187" s="275">
        <v>280000</v>
      </c>
      <c r="AE187" s="333" t="s">
        <v>25</v>
      </c>
      <c r="AF187" s="407">
        <v>280000</v>
      </c>
      <c r="AG187" s="830">
        <f t="shared" si="15"/>
        <v>0</v>
      </c>
      <c r="AH187" s="723"/>
    </row>
    <row r="188" spans="1:34" s="652" customFormat="1" ht="20.25" customHeight="1">
      <c r="A188" s="23"/>
      <c r="B188" s="24"/>
      <c r="C188" s="24"/>
      <c r="D188" s="73"/>
      <c r="E188" s="60"/>
      <c r="F188" s="60"/>
      <c r="G188" s="60"/>
      <c r="H188" s="60"/>
      <c r="I188" s="60"/>
      <c r="J188" s="60"/>
      <c r="K188" s="60"/>
      <c r="L188" s="60"/>
      <c r="M188" s="60"/>
      <c r="N188" s="40"/>
      <c r="O188" s="273" t="s">
        <v>762</v>
      </c>
      <c r="P188" s="273"/>
      <c r="Q188" s="273"/>
      <c r="R188" s="273"/>
      <c r="S188" s="272">
        <v>50000</v>
      </c>
      <c r="T188" s="274" t="s">
        <v>55</v>
      </c>
      <c r="U188" s="187" t="s">
        <v>56</v>
      </c>
      <c r="V188" s="272">
        <v>45</v>
      </c>
      <c r="W188" s="274" t="s">
        <v>54</v>
      </c>
      <c r="X188" s="187" t="s">
        <v>56</v>
      </c>
      <c r="Y188" s="274">
        <v>1</v>
      </c>
      <c r="Z188" s="274" t="s">
        <v>61</v>
      </c>
      <c r="AA188" s="274" t="s">
        <v>53</v>
      </c>
      <c r="AB188" s="274" t="s">
        <v>147</v>
      </c>
      <c r="AC188" s="275"/>
      <c r="AD188" s="275">
        <v>2250000</v>
      </c>
      <c r="AE188" s="318" t="s">
        <v>55</v>
      </c>
      <c r="AF188" s="407">
        <v>2250000</v>
      </c>
      <c r="AG188" s="830">
        <f t="shared" si="15"/>
        <v>0</v>
      </c>
      <c r="AH188" s="723"/>
    </row>
    <row r="189" spans="1:34" s="652" customFormat="1" ht="20.25" customHeight="1">
      <c r="A189" s="23"/>
      <c r="B189" s="24"/>
      <c r="C189" s="25"/>
      <c r="D189" s="73"/>
      <c r="E189" s="60"/>
      <c r="F189" s="60"/>
      <c r="G189" s="60"/>
      <c r="H189" s="60"/>
      <c r="I189" s="60"/>
      <c r="J189" s="60"/>
      <c r="K189" s="60"/>
      <c r="L189" s="60"/>
      <c r="M189" s="60"/>
      <c r="N189" s="40"/>
      <c r="O189" s="273" t="s">
        <v>764</v>
      </c>
      <c r="P189" s="273"/>
      <c r="Q189" s="273"/>
      <c r="R189" s="273"/>
      <c r="S189" s="272"/>
      <c r="T189" s="274"/>
      <c r="U189" s="187"/>
      <c r="V189" s="272"/>
      <c r="W189" s="274"/>
      <c r="X189" s="187"/>
      <c r="Y189" s="274"/>
      <c r="Z189" s="274"/>
      <c r="AA189" s="274"/>
      <c r="AB189" s="274" t="s">
        <v>489</v>
      </c>
      <c r="AC189" s="275"/>
      <c r="AD189" s="275">
        <v>0</v>
      </c>
      <c r="AE189" s="318" t="s">
        <v>25</v>
      </c>
      <c r="AF189" s="407">
        <v>500000</v>
      </c>
      <c r="AG189" s="830">
        <f t="shared" si="15"/>
        <v>-500000</v>
      </c>
      <c r="AH189" s="723"/>
    </row>
    <row r="190" spans="1:34" s="652" customFormat="1" ht="20.25" customHeight="1">
      <c r="A190" s="23"/>
      <c r="B190" s="24"/>
      <c r="C190" s="24"/>
      <c r="D190" s="73"/>
      <c r="E190" s="60"/>
      <c r="F190" s="60"/>
      <c r="G190" s="60"/>
      <c r="H190" s="60"/>
      <c r="I190" s="60"/>
      <c r="J190" s="60"/>
      <c r="K190" s="60"/>
      <c r="L190" s="60"/>
      <c r="M190" s="60"/>
      <c r="N190" s="40"/>
      <c r="O190" s="273" t="s">
        <v>794</v>
      </c>
      <c r="P190" s="273"/>
      <c r="Q190" s="273"/>
      <c r="R190" s="273"/>
      <c r="S190" s="272"/>
      <c r="T190" s="243"/>
      <c r="U190" s="243"/>
      <c r="V190" s="272"/>
      <c r="W190" s="243"/>
      <c r="X190" s="274"/>
      <c r="Y190" s="191"/>
      <c r="Z190" s="274"/>
      <c r="AA190" s="191"/>
      <c r="AB190" s="191" t="s">
        <v>147</v>
      </c>
      <c r="AC190" s="188"/>
      <c r="AD190" s="272">
        <v>200000</v>
      </c>
      <c r="AE190" s="333" t="s">
        <v>55</v>
      </c>
      <c r="AF190" s="156">
        <v>200000</v>
      </c>
      <c r="AG190" s="830">
        <f t="shared" si="15"/>
        <v>0</v>
      </c>
      <c r="AH190" s="723"/>
    </row>
    <row r="191" spans="1:34" s="652" customFormat="1" ht="20.25" customHeight="1">
      <c r="A191" s="23"/>
      <c r="B191" s="24"/>
      <c r="C191" s="25"/>
      <c r="D191" s="73"/>
      <c r="E191" s="60"/>
      <c r="F191" s="60"/>
      <c r="G191" s="60"/>
      <c r="H191" s="60"/>
      <c r="I191" s="60"/>
      <c r="J191" s="60"/>
      <c r="K191" s="60"/>
      <c r="L191" s="60"/>
      <c r="M191" s="60"/>
      <c r="N191" s="40"/>
      <c r="O191" s="273" t="s">
        <v>795</v>
      </c>
      <c r="P191" s="273"/>
      <c r="Q191" s="273"/>
      <c r="R191" s="273"/>
      <c r="S191" s="272"/>
      <c r="T191" s="274"/>
      <c r="U191" s="187"/>
      <c r="V191" s="272"/>
      <c r="W191" s="274"/>
      <c r="X191" s="187"/>
      <c r="Y191" s="274"/>
      <c r="Z191" s="274"/>
      <c r="AA191" s="274"/>
      <c r="AB191" s="191" t="s">
        <v>147</v>
      </c>
      <c r="AC191" s="275"/>
      <c r="AD191" s="275">
        <v>500000</v>
      </c>
      <c r="AE191" s="333" t="s">
        <v>55</v>
      </c>
      <c r="AF191" s="407">
        <v>500000</v>
      </c>
      <c r="AG191" s="830">
        <f t="shared" si="15"/>
        <v>0</v>
      </c>
      <c r="AH191" s="723"/>
    </row>
    <row r="192" spans="1:34" s="652" customFormat="1" ht="20.25" customHeight="1">
      <c r="A192" s="23"/>
      <c r="B192" s="24"/>
      <c r="C192" s="25"/>
      <c r="D192" s="73"/>
      <c r="E192" s="60"/>
      <c r="F192" s="60"/>
      <c r="G192" s="60"/>
      <c r="H192" s="60"/>
      <c r="I192" s="60"/>
      <c r="J192" s="60"/>
      <c r="K192" s="60"/>
      <c r="L192" s="60"/>
      <c r="M192" s="60"/>
      <c r="N192" s="40"/>
      <c r="O192" s="273" t="s">
        <v>796</v>
      </c>
      <c r="P192" s="273"/>
      <c r="Q192" s="273"/>
      <c r="R192" s="273"/>
      <c r="S192" s="272"/>
      <c r="T192" s="274"/>
      <c r="U192" s="187"/>
      <c r="V192" s="272"/>
      <c r="W192" s="274"/>
      <c r="X192" s="187"/>
      <c r="Y192" s="274"/>
      <c r="Z192" s="274"/>
      <c r="AA192" s="274"/>
      <c r="AB192" s="274" t="s">
        <v>147</v>
      </c>
      <c r="AC192" s="275"/>
      <c r="AD192" s="272">
        <v>3000000</v>
      </c>
      <c r="AE192" s="318" t="s">
        <v>55</v>
      </c>
      <c r="AF192" s="156">
        <v>3000000</v>
      </c>
      <c r="AG192" s="830">
        <f t="shared" si="15"/>
        <v>0</v>
      </c>
      <c r="AH192" s="723"/>
    </row>
    <row r="193" spans="1:34" s="652" customFormat="1" ht="20.25" customHeight="1">
      <c r="A193" s="23"/>
      <c r="B193" s="24"/>
      <c r="C193" s="25"/>
      <c r="D193" s="73"/>
      <c r="E193" s="60"/>
      <c r="F193" s="60"/>
      <c r="G193" s="60"/>
      <c r="H193" s="60"/>
      <c r="I193" s="60"/>
      <c r="J193" s="60"/>
      <c r="K193" s="60"/>
      <c r="L193" s="60"/>
      <c r="M193" s="60"/>
      <c r="N193" s="40"/>
      <c r="O193" s="273" t="s">
        <v>797</v>
      </c>
      <c r="P193" s="273"/>
      <c r="Q193" s="273"/>
      <c r="R193" s="273"/>
      <c r="S193" s="272"/>
      <c r="T193" s="274"/>
      <c r="U193" s="187"/>
      <c r="V193" s="272"/>
      <c r="W193" s="274"/>
      <c r="X193" s="187"/>
      <c r="Y193" s="274"/>
      <c r="Z193" s="274"/>
      <c r="AA193" s="274"/>
      <c r="AB193" s="274" t="s">
        <v>489</v>
      </c>
      <c r="AC193" s="275"/>
      <c r="AD193" s="275">
        <v>1400000</v>
      </c>
      <c r="AE193" s="318" t="s">
        <v>25</v>
      </c>
      <c r="AF193" s="407">
        <v>2500000</v>
      </c>
      <c r="AG193" s="830">
        <f t="shared" si="15"/>
        <v>-1100000</v>
      </c>
      <c r="AH193" s="723"/>
    </row>
    <row r="194" spans="1:34" s="652" customFormat="1" ht="21" customHeight="1">
      <c r="A194" s="23"/>
      <c r="B194" s="24"/>
      <c r="C194" s="25"/>
      <c r="D194" s="73"/>
      <c r="E194" s="60"/>
      <c r="F194" s="60"/>
      <c r="G194" s="60"/>
      <c r="H194" s="60"/>
      <c r="I194" s="60"/>
      <c r="J194" s="60"/>
      <c r="K194" s="60"/>
      <c r="L194" s="60"/>
      <c r="M194" s="60"/>
      <c r="N194" s="40"/>
      <c r="O194" s="273" t="s">
        <v>798</v>
      </c>
      <c r="P194" s="273"/>
      <c r="Q194" s="273"/>
      <c r="R194" s="273"/>
      <c r="S194" s="272"/>
      <c r="T194" s="243"/>
      <c r="U194" s="243"/>
      <c r="V194" s="272"/>
      <c r="W194" s="243"/>
      <c r="X194" s="274"/>
      <c r="Y194" s="191"/>
      <c r="Z194" s="274"/>
      <c r="AA194" s="191"/>
      <c r="AB194" s="191" t="s">
        <v>147</v>
      </c>
      <c r="AC194" s="188"/>
      <c r="AD194" s="272">
        <v>6684000</v>
      </c>
      <c r="AE194" s="333" t="s">
        <v>55</v>
      </c>
      <c r="AF194" s="156">
        <v>8584000</v>
      </c>
      <c r="AG194" s="830">
        <f t="shared" si="15"/>
        <v>-1900000</v>
      </c>
      <c r="AH194" s="723"/>
    </row>
    <row r="195" spans="1:34" s="652" customFormat="1" ht="20.25" customHeight="1">
      <c r="A195" s="23"/>
      <c r="B195" s="24"/>
      <c r="C195" s="25"/>
      <c r="D195" s="73"/>
      <c r="E195" s="60"/>
      <c r="F195" s="60"/>
      <c r="G195" s="60"/>
      <c r="H195" s="60"/>
      <c r="I195" s="60"/>
      <c r="J195" s="60"/>
      <c r="K195" s="60"/>
      <c r="L195" s="60"/>
      <c r="M195" s="60"/>
      <c r="N195" s="40"/>
      <c r="O195" s="273"/>
      <c r="P195" s="273"/>
      <c r="Q195" s="273"/>
      <c r="R195" s="273"/>
      <c r="S195" s="272"/>
      <c r="T195" s="274"/>
      <c r="U195" s="187"/>
      <c r="V195" s="272"/>
      <c r="W195" s="647"/>
      <c r="X195" s="187"/>
      <c r="Y195" s="274"/>
      <c r="Z195" s="274"/>
      <c r="AA195" s="274"/>
      <c r="AB195" s="274"/>
      <c r="AC195" s="275"/>
      <c r="AD195" s="275"/>
      <c r="AE195" s="318"/>
      <c r="AF195" s="407"/>
      <c r="AG195" s="830"/>
      <c r="AH195" s="723"/>
    </row>
    <row r="196" spans="1:34" s="652" customFormat="1" ht="21" customHeight="1">
      <c r="A196" s="23"/>
      <c r="B196" s="24"/>
      <c r="C196" s="25"/>
      <c r="D196" s="73"/>
      <c r="E196" s="60"/>
      <c r="F196" s="60"/>
      <c r="G196" s="60"/>
      <c r="H196" s="60"/>
      <c r="I196" s="60"/>
      <c r="J196" s="60"/>
      <c r="K196" s="60"/>
      <c r="L196" s="60"/>
      <c r="M196" s="60"/>
      <c r="N196" s="40"/>
      <c r="O196" s="468" t="s">
        <v>694</v>
      </c>
      <c r="P196" s="273"/>
      <c r="Q196" s="273"/>
      <c r="R196" s="273"/>
      <c r="S196" s="272"/>
      <c r="T196" s="243"/>
      <c r="U196" s="243"/>
      <c r="V196" s="272"/>
      <c r="W196" s="243"/>
      <c r="X196" s="274"/>
      <c r="Y196" s="371" t="s">
        <v>123</v>
      </c>
      <c r="Z196" s="371"/>
      <c r="AA196" s="371"/>
      <c r="AB196" s="371"/>
      <c r="AC196" s="302"/>
      <c r="AD196" s="302">
        <v>72240000</v>
      </c>
      <c r="AE196" s="773" t="s">
        <v>25</v>
      </c>
      <c r="AF196" s="156">
        <v>72240000</v>
      </c>
      <c r="AG196" s="830"/>
      <c r="AH196" s="723"/>
    </row>
    <row r="197" spans="1:34" s="652" customFormat="1" ht="21" customHeight="1">
      <c r="A197" s="23"/>
      <c r="B197" s="24"/>
      <c r="C197" s="24"/>
      <c r="D197" s="81"/>
      <c r="E197" s="60"/>
      <c r="F197" s="60"/>
      <c r="G197" s="60"/>
      <c r="H197" s="60"/>
      <c r="I197" s="60"/>
      <c r="J197" s="60"/>
      <c r="K197" s="60"/>
      <c r="L197" s="60"/>
      <c r="M197" s="60"/>
      <c r="N197" s="40"/>
      <c r="O197" s="148" t="s">
        <v>765</v>
      </c>
      <c r="P197" s="272"/>
      <c r="Q197" s="272"/>
      <c r="R197" s="272"/>
      <c r="S197" s="272">
        <v>70000</v>
      </c>
      <c r="T197" s="274" t="s">
        <v>55</v>
      </c>
      <c r="U197" s="243" t="s">
        <v>56</v>
      </c>
      <c r="V197" s="272">
        <v>45</v>
      </c>
      <c r="W197" s="243" t="s">
        <v>54</v>
      </c>
      <c r="X197" s="243" t="s">
        <v>56</v>
      </c>
      <c r="Y197" s="274">
        <v>12</v>
      </c>
      <c r="Z197" s="274" t="s">
        <v>0</v>
      </c>
      <c r="AA197" s="274" t="s">
        <v>53</v>
      </c>
      <c r="AB197" s="274" t="s">
        <v>807</v>
      </c>
      <c r="AC197" s="273"/>
      <c r="AD197" s="272">
        <v>37800000</v>
      </c>
      <c r="AE197" s="318" t="s">
        <v>55</v>
      </c>
      <c r="AF197" s="156">
        <v>37800000</v>
      </c>
      <c r="AG197" s="830">
        <f>AD197-AF197</f>
        <v>0</v>
      </c>
      <c r="AH197" s="723"/>
    </row>
    <row r="198" spans="1:34" s="652" customFormat="1" ht="21" customHeight="1">
      <c r="A198" s="23"/>
      <c r="B198" s="24"/>
      <c r="C198" s="24"/>
      <c r="D198" s="81"/>
      <c r="E198" s="60"/>
      <c r="F198" s="60"/>
      <c r="G198" s="60"/>
      <c r="H198" s="60"/>
      <c r="I198" s="60"/>
      <c r="J198" s="60"/>
      <c r="K198" s="60"/>
      <c r="L198" s="60"/>
      <c r="M198" s="60"/>
      <c r="N198" s="40"/>
      <c r="O198" s="273" t="s">
        <v>766</v>
      </c>
      <c r="P198" s="273"/>
      <c r="Q198" s="273"/>
      <c r="R198" s="273"/>
      <c r="S198" s="272">
        <v>70000</v>
      </c>
      <c r="T198" s="243" t="s">
        <v>55</v>
      </c>
      <c r="U198" s="243" t="s">
        <v>26</v>
      </c>
      <c r="V198" s="272">
        <v>10</v>
      </c>
      <c r="W198" s="274" t="s">
        <v>54</v>
      </c>
      <c r="X198" s="243" t="s">
        <v>26</v>
      </c>
      <c r="Y198" s="274">
        <v>12</v>
      </c>
      <c r="Z198" s="274" t="s">
        <v>0</v>
      </c>
      <c r="AA198" s="274" t="s">
        <v>27</v>
      </c>
      <c r="AB198" s="274" t="s">
        <v>807</v>
      </c>
      <c r="AC198" s="272"/>
      <c r="AD198" s="272">
        <v>8400000</v>
      </c>
      <c r="AE198" s="454" t="s">
        <v>55</v>
      </c>
      <c r="AF198" s="156">
        <v>8400000</v>
      </c>
      <c r="AG198" s="830">
        <f>AD198-AF198</f>
        <v>0</v>
      </c>
      <c r="AH198" s="723"/>
    </row>
    <row r="199" spans="1:34" s="652" customFormat="1" ht="20.25" customHeight="1">
      <c r="A199" s="23"/>
      <c r="B199" s="24"/>
      <c r="C199" s="24"/>
      <c r="D199" s="81"/>
      <c r="E199" s="60"/>
      <c r="F199" s="60"/>
      <c r="G199" s="60"/>
      <c r="H199" s="60"/>
      <c r="I199" s="60"/>
      <c r="J199" s="60"/>
      <c r="K199" s="60"/>
      <c r="L199" s="60"/>
      <c r="M199" s="60"/>
      <c r="N199" s="40"/>
      <c r="O199" s="273" t="s">
        <v>767</v>
      </c>
      <c r="P199" s="273"/>
      <c r="Q199" s="273"/>
      <c r="R199" s="273"/>
      <c r="S199" s="272">
        <v>70000</v>
      </c>
      <c r="T199" s="243" t="s">
        <v>55</v>
      </c>
      <c r="U199" s="243" t="s">
        <v>26</v>
      </c>
      <c r="V199" s="272">
        <v>28</v>
      </c>
      <c r="W199" s="274" t="s">
        <v>54</v>
      </c>
      <c r="X199" s="243" t="s">
        <v>26</v>
      </c>
      <c r="Y199" s="274">
        <v>12</v>
      </c>
      <c r="Z199" s="274" t="s">
        <v>0</v>
      </c>
      <c r="AA199" s="274" t="s">
        <v>27</v>
      </c>
      <c r="AB199" s="274" t="s">
        <v>807</v>
      </c>
      <c r="AC199" s="272"/>
      <c r="AD199" s="272">
        <v>23520000</v>
      </c>
      <c r="AE199" s="454" t="s">
        <v>55</v>
      </c>
      <c r="AF199" s="156">
        <v>23520000</v>
      </c>
      <c r="AG199" s="830">
        <f>AD199-AF199</f>
        <v>0</v>
      </c>
      <c r="AH199" s="723"/>
    </row>
    <row r="200" spans="1:34" s="652" customFormat="1" ht="20.25" customHeight="1">
      <c r="A200" s="23"/>
      <c r="B200" s="24"/>
      <c r="C200" s="25"/>
      <c r="D200" s="81"/>
      <c r="E200" s="60"/>
      <c r="F200" s="60"/>
      <c r="G200" s="60"/>
      <c r="H200" s="60"/>
      <c r="I200" s="60"/>
      <c r="J200" s="60"/>
      <c r="K200" s="60"/>
      <c r="L200" s="60"/>
      <c r="M200" s="60"/>
      <c r="N200" s="40"/>
      <c r="O200" s="148" t="s">
        <v>768</v>
      </c>
      <c r="P200" s="272"/>
      <c r="Q200" s="272"/>
      <c r="R200" s="272"/>
      <c r="S200" s="272">
        <v>3500</v>
      </c>
      <c r="T200" s="274" t="s">
        <v>253</v>
      </c>
      <c r="U200" s="243" t="s">
        <v>26</v>
      </c>
      <c r="V200" s="272">
        <v>720</v>
      </c>
      <c r="W200" s="243" t="s">
        <v>494</v>
      </c>
      <c r="X200" s="243" t="s">
        <v>53</v>
      </c>
      <c r="Y200" s="274"/>
      <c r="Z200" s="274"/>
      <c r="AA200" s="274"/>
      <c r="AB200" s="274" t="s">
        <v>807</v>
      </c>
      <c r="AC200" s="273"/>
      <c r="AD200" s="272">
        <v>2520000</v>
      </c>
      <c r="AE200" s="318" t="s">
        <v>55</v>
      </c>
      <c r="AF200" s="156">
        <v>2520000</v>
      </c>
      <c r="AG200" s="830">
        <f>AD200-AF200</f>
        <v>0</v>
      </c>
      <c r="AH200" s="723"/>
    </row>
    <row r="201" spans="1:34" s="652" customFormat="1" ht="21" customHeight="1">
      <c r="A201" s="23"/>
      <c r="B201" s="24"/>
      <c r="C201" s="25"/>
      <c r="D201" s="73"/>
      <c r="E201" s="60"/>
      <c r="F201" s="60"/>
      <c r="G201" s="60"/>
      <c r="H201" s="60"/>
      <c r="I201" s="60"/>
      <c r="J201" s="60"/>
      <c r="K201" s="60"/>
      <c r="L201" s="60"/>
      <c r="M201" s="60"/>
      <c r="N201" s="40"/>
      <c r="O201" s="273"/>
      <c r="P201" s="273"/>
      <c r="Q201" s="273"/>
      <c r="R201" s="273"/>
      <c r="S201" s="272"/>
      <c r="T201" s="274"/>
      <c r="U201" s="187"/>
      <c r="V201" s="272"/>
      <c r="W201" s="274"/>
      <c r="X201" s="187"/>
      <c r="Y201" s="274"/>
      <c r="Z201" s="274"/>
      <c r="AA201" s="274"/>
      <c r="AB201" s="274"/>
      <c r="AC201" s="275"/>
      <c r="AD201" s="272"/>
      <c r="AE201" s="318"/>
      <c r="AF201" s="156"/>
      <c r="AG201" s="830"/>
      <c r="AH201" s="723"/>
    </row>
    <row r="202" spans="1:34" s="652" customFormat="1" ht="21" customHeight="1">
      <c r="A202" s="23"/>
      <c r="B202" s="32"/>
      <c r="C202" s="466"/>
      <c r="D202" s="82"/>
      <c r="E202" s="62"/>
      <c r="F202" s="62"/>
      <c r="G202" s="62"/>
      <c r="H202" s="62"/>
      <c r="I202" s="62"/>
      <c r="J202" s="62"/>
      <c r="K202" s="62"/>
      <c r="L202" s="62"/>
      <c r="M202" s="62"/>
      <c r="N202" s="49"/>
      <c r="O202" s="468"/>
      <c r="P202" s="468"/>
      <c r="Q202" s="468"/>
      <c r="R202" s="468"/>
      <c r="S202" s="467"/>
      <c r="T202" s="194"/>
      <c r="U202" s="351"/>
      <c r="V202" s="467"/>
      <c r="W202" s="351"/>
      <c r="X202" s="351"/>
      <c r="Y202" s="351"/>
      <c r="Z202" s="351"/>
      <c r="AA202" s="351"/>
      <c r="AB202" s="351"/>
      <c r="AC202" s="467"/>
      <c r="AD202" s="467"/>
      <c r="AE202" s="326"/>
      <c r="AF202" s="156"/>
      <c r="AG202" s="830"/>
      <c r="AH202" s="723"/>
    </row>
    <row r="203" spans="1:34" s="652" customFormat="1" ht="21" customHeight="1">
      <c r="A203" s="63" t="s">
        <v>47</v>
      </c>
      <c r="B203" s="942" t="s">
        <v>20</v>
      </c>
      <c r="C203" s="943"/>
      <c r="D203" s="654">
        <f>D204</f>
        <v>82591</v>
      </c>
      <c r="E203" s="654">
        <f>E204</f>
        <v>94991</v>
      </c>
      <c r="F203" s="654">
        <f t="shared" ref="F203:L203" si="16">F204</f>
        <v>4320</v>
      </c>
      <c r="G203" s="654">
        <f t="shared" si="16"/>
        <v>7000</v>
      </c>
      <c r="H203" s="654">
        <f t="shared" si="16"/>
        <v>0</v>
      </c>
      <c r="I203" s="654">
        <f t="shared" si="16"/>
        <v>55671</v>
      </c>
      <c r="J203" s="654">
        <f t="shared" si="16"/>
        <v>0</v>
      </c>
      <c r="K203" s="654">
        <f t="shared" si="16"/>
        <v>25000</v>
      </c>
      <c r="L203" s="654">
        <f t="shared" si="16"/>
        <v>3000</v>
      </c>
      <c r="M203" s="653">
        <f>E203-D203</f>
        <v>12400</v>
      </c>
      <c r="N203" s="164">
        <f>IF(D203=0,0,M203/D203)</f>
        <v>0.15013742417454687</v>
      </c>
      <c r="O203" s="165" t="s">
        <v>125</v>
      </c>
      <c r="P203" s="165"/>
      <c r="Q203" s="165"/>
      <c r="R203" s="165"/>
      <c r="S203" s="166"/>
      <c r="T203" s="363"/>
      <c r="U203" s="363"/>
      <c r="V203" s="166"/>
      <c r="W203" s="363"/>
      <c r="X203" s="363"/>
      <c r="Y203" s="363"/>
      <c r="Z203" s="363"/>
      <c r="AA203" s="363"/>
      <c r="AB203" s="363"/>
      <c r="AC203" s="166"/>
      <c r="AD203" s="680">
        <v>94991000</v>
      </c>
      <c r="AE203" s="399" t="s">
        <v>25</v>
      </c>
      <c r="AF203" s="683">
        <v>82591000</v>
      </c>
      <c r="AG203" s="830">
        <f t="shared" si="14"/>
        <v>12400000</v>
      </c>
      <c r="AH203" s="723"/>
    </row>
    <row r="204" spans="1:34" s="652" customFormat="1" ht="21" customHeight="1">
      <c r="A204" s="94" t="s">
        <v>130</v>
      </c>
      <c r="B204" s="24" t="s">
        <v>17</v>
      </c>
      <c r="C204" s="658" t="s">
        <v>126</v>
      </c>
      <c r="D204" s="659">
        <f t="shared" ref="D204:L204" si="17">SUM(D205,D212,D221)</f>
        <v>82591</v>
      </c>
      <c r="E204" s="659">
        <f t="shared" si="17"/>
        <v>94991</v>
      </c>
      <c r="F204" s="659">
        <f t="shared" si="17"/>
        <v>4320</v>
      </c>
      <c r="G204" s="659">
        <f t="shared" si="17"/>
        <v>7000</v>
      </c>
      <c r="H204" s="659">
        <f t="shared" si="17"/>
        <v>0</v>
      </c>
      <c r="I204" s="659">
        <f t="shared" si="17"/>
        <v>55671</v>
      </c>
      <c r="J204" s="659">
        <f t="shared" si="17"/>
        <v>0</v>
      </c>
      <c r="K204" s="659">
        <f t="shared" si="17"/>
        <v>25000</v>
      </c>
      <c r="L204" s="659">
        <f t="shared" si="17"/>
        <v>3000</v>
      </c>
      <c r="M204" s="659">
        <f>E204-D204</f>
        <v>12400</v>
      </c>
      <c r="N204" s="660">
        <f>IF(D204=0,0,M204/D204)</f>
        <v>0.15013742417454687</v>
      </c>
      <c r="O204" s="661" t="s">
        <v>127</v>
      </c>
      <c r="P204" s="661"/>
      <c r="Q204" s="661"/>
      <c r="R204" s="661"/>
      <c r="S204" s="661"/>
      <c r="T204" s="663"/>
      <c r="U204" s="663"/>
      <c r="V204" s="662"/>
      <c r="W204" s="663"/>
      <c r="X204" s="663"/>
      <c r="Y204" s="663"/>
      <c r="Z204" s="663"/>
      <c r="AA204" s="663"/>
      <c r="AB204" s="663"/>
      <c r="AC204" s="664"/>
      <c r="AD204" s="667">
        <v>94991000</v>
      </c>
      <c r="AE204" s="665" t="s">
        <v>25</v>
      </c>
      <c r="AF204" s="684">
        <v>82591000</v>
      </c>
      <c r="AG204" s="830">
        <f t="shared" si="14"/>
        <v>12400000</v>
      </c>
      <c r="AH204" s="723"/>
    </row>
    <row r="205" spans="1:34" s="652" customFormat="1" ht="21" customHeight="1">
      <c r="A205" s="23"/>
      <c r="B205" s="24"/>
      <c r="C205" s="15" t="s">
        <v>127</v>
      </c>
      <c r="D205" s="92">
        <v>0</v>
      </c>
      <c r="E205" s="92">
        <f>ROUND(AD205/1000,0)</f>
        <v>0</v>
      </c>
      <c r="F205" s="65">
        <f>SUMIF($AB$207:$AB$211,"보조",$AD$207:$AD$211)/1000</f>
        <v>0</v>
      </c>
      <c r="G205" s="65">
        <f>SUMIF($AB$211:$AB$211,"6종",$AD$211:$AD$211)/1000</f>
        <v>0</v>
      </c>
      <c r="H205" s="65">
        <f>SUMIF($AB$211:$AB$211,"4종",$AD$211:$AD$211)/1000</f>
        <v>0</v>
      </c>
      <c r="I205" s="65">
        <f>SUMIF($AB$210:$AB$210,"후원",$AD$210:$AD$210)/1000</f>
        <v>0</v>
      </c>
      <c r="J205" s="65">
        <f>SUMIF($AB$211:$AB$211,"입소",$AD$211:$AD$211)/1000</f>
        <v>0</v>
      </c>
      <c r="K205" s="65">
        <f>SUMIF($AB$207:$AB$211,"법인",$AD$207:$AD$211)/1000</f>
        <v>0</v>
      </c>
      <c r="L205" s="65">
        <f>SUMIF($AB$211:$AB$211,"잡수",$AD$211:$AD$211)/1000</f>
        <v>0</v>
      </c>
      <c r="M205" s="92">
        <f>E205-D205</f>
        <v>0</v>
      </c>
      <c r="N205" s="93">
        <f>IF(D205=0,0,M205/D205)</f>
        <v>0</v>
      </c>
      <c r="O205" s="157" t="s">
        <v>48</v>
      </c>
      <c r="P205" s="158"/>
      <c r="Q205" s="158"/>
      <c r="R205" s="158"/>
      <c r="S205" s="158"/>
      <c r="T205" s="366"/>
      <c r="U205" s="366"/>
      <c r="V205" s="159"/>
      <c r="W205" s="366"/>
      <c r="X205" s="366"/>
      <c r="Y205" s="370" t="s">
        <v>126</v>
      </c>
      <c r="Z205" s="370"/>
      <c r="AA205" s="370"/>
      <c r="AB205" s="370"/>
      <c r="AC205" s="160"/>
      <c r="AD205" s="204">
        <v>0</v>
      </c>
      <c r="AE205" s="402" t="s">
        <v>25</v>
      </c>
      <c r="AF205" s="407">
        <v>0</v>
      </c>
      <c r="AG205" s="830">
        <f t="shared" si="14"/>
        <v>0</v>
      </c>
      <c r="AH205" s="723"/>
    </row>
    <row r="206" spans="1:34" s="712" customFormat="1" ht="20.25" customHeight="1">
      <c r="A206" s="713"/>
      <c r="B206" s="699"/>
      <c r="C206" s="699"/>
      <c r="D206" s="285"/>
      <c r="E206" s="283"/>
      <c r="F206" s="283"/>
      <c r="G206" s="283"/>
      <c r="H206" s="283"/>
      <c r="I206" s="283"/>
      <c r="J206" s="283"/>
      <c r="K206" s="283"/>
      <c r="L206" s="283"/>
      <c r="M206" s="283"/>
      <c r="N206" s="701"/>
      <c r="O206" s="135"/>
      <c r="P206" s="135"/>
      <c r="Q206" s="135"/>
      <c r="R206" s="135"/>
      <c r="S206" s="135"/>
      <c r="T206" s="601"/>
      <c r="U206" s="601"/>
      <c r="V206" s="136"/>
      <c r="W206" s="601"/>
      <c r="X206" s="601"/>
      <c r="Y206" s="347" t="s">
        <v>123</v>
      </c>
      <c r="Z206" s="347"/>
      <c r="AA206" s="347"/>
      <c r="AB206" s="347"/>
      <c r="AC206" s="138"/>
      <c r="AD206" s="788">
        <v>0</v>
      </c>
      <c r="AE206" s="321" t="s">
        <v>25</v>
      </c>
      <c r="AF206" s="606">
        <v>0</v>
      </c>
      <c r="AG206" s="831">
        <f t="shared" si="14"/>
        <v>0</v>
      </c>
      <c r="AH206" s="723"/>
    </row>
    <row r="207" spans="1:34" s="712" customFormat="1" ht="20.25" customHeight="1">
      <c r="A207" s="713"/>
      <c r="B207" s="699"/>
      <c r="C207" s="699"/>
      <c r="D207" s="285"/>
      <c r="E207" s="283"/>
      <c r="F207" s="283"/>
      <c r="G207" s="283"/>
      <c r="H207" s="283"/>
      <c r="I207" s="283"/>
      <c r="J207" s="283"/>
      <c r="K207" s="283"/>
      <c r="L207" s="283"/>
      <c r="M207" s="283"/>
      <c r="N207" s="701"/>
      <c r="O207" s="200" t="s">
        <v>427</v>
      </c>
      <c r="P207" s="200"/>
      <c r="Q207" s="200"/>
      <c r="R207" s="200"/>
      <c r="S207" s="200"/>
      <c r="T207" s="601"/>
      <c r="U207" s="601"/>
      <c r="V207" s="136"/>
      <c r="W207" s="601"/>
      <c r="X207" s="601"/>
      <c r="Y207" s="601"/>
      <c r="Z207" s="601"/>
      <c r="AA207" s="601"/>
      <c r="AB207" s="235" t="s">
        <v>426</v>
      </c>
      <c r="AC207" s="137"/>
      <c r="AD207" s="236">
        <v>0</v>
      </c>
      <c r="AE207" s="789" t="s">
        <v>55</v>
      </c>
      <c r="AF207" s="606">
        <v>0</v>
      </c>
      <c r="AG207" s="831">
        <f t="shared" si="14"/>
        <v>0</v>
      </c>
      <c r="AH207" s="723"/>
    </row>
    <row r="208" spans="1:34" s="712" customFormat="1" ht="21" customHeight="1">
      <c r="A208" s="713"/>
      <c r="B208" s="699"/>
      <c r="C208" s="699"/>
      <c r="D208" s="790"/>
      <c r="E208" s="283"/>
      <c r="F208" s="791"/>
      <c r="G208" s="791"/>
      <c r="H208" s="791"/>
      <c r="I208" s="791"/>
      <c r="J208" s="791"/>
      <c r="K208" s="791"/>
      <c r="L208" s="791"/>
      <c r="M208" s="283"/>
      <c r="N208" s="701"/>
      <c r="O208" s="200"/>
      <c r="P208" s="200"/>
      <c r="Q208" s="200"/>
      <c r="R208" s="200"/>
      <c r="S208" s="200"/>
      <c r="T208" s="601"/>
      <c r="U208" s="601"/>
      <c r="V208" s="136"/>
      <c r="W208" s="601"/>
      <c r="X208" s="601"/>
      <c r="Y208" s="601"/>
      <c r="Z208" s="601"/>
      <c r="AA208" s="601"/>
      <c r="AB208" s="235" t="s">
        <v>425</v>
      </c>
      <c r="AC208" s="137"/>
      <c r="AD208" s="236">
        <v>0</v>
      </c>
      <c r="AE208" s="789" t="s">
        <v>55</v>
      </c>
      <c r="AF208" s="606">
        <v>0</v>
      </c>
      <c r="AG208" s="831">
        <f t="shared" si="14"/>
        <v>0</v>
      </c>
      <c r="AH208" s="723"/>
    </row>
    <row r="209" spans="1:40" s="712" customFormat="1" ht="21" customHeight="1">
      <c r="A209" s="713"/>
      <c r="B209" s="699"/>
      <c r="C209" s="699"/>
      <c r="D209" s="790"/>
      <c r="E209" s="283"/>
      <c r="F209" s="791"/>
      <c r="G209" s="791"/>
      <c r="H209" s="791"/>
      <c r="I209" s="791"/>
      <c r="J209" s="791"/>
      <c r="K209" s="791"/>
      <c r="L209" s="791"/>
      <c r="M209" s="283"/>
      <c r="N209" s="701"/>
      <c r="O209" s="200" t="s">
        <v>428</v>
      </c>
      <c r="P209" s="200"/>
      <c r="Q209" s="200"/>
      <c r="R209" s="200"/>
      <c r="S209" s="200"/>
      <c r="T209" s="601"/>
      <c r="U209" s="601"/>
      <c r="V209" s="136"/>
      <c r="W209" s="601"/>
      <c r="X209" s="601"/>
      <c r="Y209" s="347" t="s">
        <v>123</v>
      </c>
      <c r="Z209" s="347"/>
      <c r="AA209" s="347"/>
      <c r="AB209" s="792"/>
      <c r="AC209" s="138"/>
      <c r="AD209" s="788">
        <v>0</v>
      </c>
      <c r="AE209" s="321" t="s">
        <v>25</v>
      </c>
      <c r="AF209" s="606">
        <v>0</v>
      </c>
      <c r="AG209" s="831">
        <f t="shared" si="14"/>
        <v>0</v>
      </c>
      <c r="AH209" s="723"/>
    </row>
    <row r="210" spans="1:40" s="712" customFormat="1" ht="21" customHeight="1">
      <c r="A210" s="713"/>
      <c r="B210" s="699"/>
      <c r="C210" s="699"/>
      <c r="D210" s="790"/>
      <c r="E210" s="283"/>
      <c r="F210" s="791"/>
      <c r="G210" s="791"/>
      <c r="H210" s="791"/>
      <c r="I210" s="791"/>
      <c r="J210" s="791"/>
      <c r="K210" s="791"/>
      <c r="L210" s="791"/>
      <c r="M210" s="283"/>
      <c r="N210" s="701"/>
      <c r="O210" s="200"/>
      <c r="P210" s="200"/>
      <c r="Q210" s="200"/>
      <c r="R210" s="200"/>
      <c r="S210" s="200"/>
      <c r="T210" s="601"/>
      <c r="U210" s="601"/>
      <c r="V210" s="136"/>
      <c r="W210" s="601"/>
      <c r="X210" s="601"/>
      <c r="Y210" s="601"/>
      <c r="Z210" s="601"/>
      <c r="AA210" s="601"/>
      <c r="AB210" s="235" t="s">
        <v>505</v>
      </c>
      <c r="AC210" s="137"/>
      <c r="AD210" s="236">
        <v>0</v>
      </c>
      <c r="AE210" s="789" t="s">
        <v>55</v>
      </c>
      <c r="AF210" s="606">
        <v>0</v>
      </c>
      <c r="AG210" s="831">
        <f t="shared" si="14"/>
        <v>0</v>
      </c>
      <c r="AH210" s="723"/>
    </row>
    <row r="211" spans="1:40" s="712" customFormat="1" ht="21" customHeight="1">
      <c r="A211" s="713"/>
      <c r="B211" s="699"/>
      <c r="C211" s="699"/>
      <c r="D211" s="700"/>
      <c r="E211" s="283"/>
      <c r="F211" s="283"/>
      <c r="G211" s="283"/>
      <c r="H211" s="283"/>
      <c r="I211" s="283"/>
      <c r="J211" s="283"/>
      <c r="K211" s="283"/>
      <c r="L211" s="283"/>
      <c r="M211" s="283"/>
      <c r="N211" s="701"/>
      <c r="O211" s="687"/>
      <c r="P211" s="687"/>
      <c r="Q211" s="687"/>
      <c r="R211" s="687"/>
      <c r="S211" s="687"/>
      <c r="T211" s="375"/>
      <c r="U211" s="375"/>
      <c r="V211" s="687"/>
      <c r="W211" s="375"/>
      <c r="X211" s="375"/>
      <c r="Y211" s="375"/>
      <c r="Z211" s="375"/>
      <c r="AA211" s="375"/>
      <c r="AB211" s="375" t="s">
        <v>425</v>
      </c>
      <c r="AC211" s="687"/>
      <c r="AD211" s="793">
        <v>0</v>
      </c>
      <c r="AE211" s="789" t="s">
        <v>55</v>
      </c>
      <c r="AF211" s="270">
        <v>0</v>
      </c>
      <c r="AG211" s="831">
        <f t="shared" si="14"/>
        <v>0</v>
      </c>
      <c r="AH211" s="723"/>
    </row>
    <row r="212" spans="1:40" s="652" customFormat="1" ht="21" customHeight="1">
      <c r="A212" s="23"/>
      <c r="B212" s="24"/>
      <c r="C212" s="15" t="s">
        <v>18</v>
      </c>
      <c r="D212" s="83">
        <v>26573</v>
      </c>
      <c r="E212" s="64">
        <f>ROUND(AD212/1000,0)</f>
        <v>38973</v>
      </c>
      <c r="F212" s="65">
        <f>SUMIF($AB$213:$AB$220,"보조",$AD$213:$AD$220)/1000</f>
        <v>0</v>
      </c>
      <c r="G212" s="65">
        <f>SUMIF($AB$213:$AB$220,"6종",$AD$213:$AD$220)/1000</f>
        <v>7000</v>
      </c>
      <c r="H212" s="65">
        <f>SUMIF($AB$213:$AB$220,"4종",$AD$213:$AD$220)/1000</f>
        <v>0</v>
      </c>
      <c r="I212" s="65">
        <f>SUMIF($AB$213:$AB$220,"후원",$AD$213:$AD$220)/1000</f>
        <v>28973</v>
      </c>
      <c r="J212" s="65">
        <f>SUMIF($AB$213:$AB$220,"입소",$AD$213:$AD$220)/1000</f>
        <v>0</v>
      </c>
      <c r="K212" s="65">
        <f>SUMIF($AB$213:$AB$220,"법인",$AD$213:$AD$220)/1000</f>
        <v>0</v>
      </c>
      <c r="L212" s="65">
        <f>SUMIF($AB$213:$AB$220,"잡수",$AD$213:$AD$220)/1000</f>
        <v>3000</v>
      </c>
      <c r="M212" s="71">
        <f>E212-D212</f>
        <v>12400</v>
      </c>
      <c r="N212" s="69">
        <f>IF(D212=0,0,M212/D212)</f>
        <v>0.46663906973243519</v>
      </c>
      <c r="O212" s="157" t="s">
        <v>49</v>
      </c>
      <c r="P212" s="158"/>
      <c r="Q212" s="158"/>
      <c r="R212" s="158"/>
      <c r="S212" s="158"/>
      <c r="T212" s="366"/>
      <c r="U212" s="366"/>
      <c r="V212" s="159"/>
      <c r="W212" s="366"/>
      <c r="X212" s="366"/>
      <c r="Y212" s="370" t="s">
        <v>123</v>
      </c>
      <c r="Z212" s="370"/>
      <c r="AA212" s="370"/>
      <c r="AB212" s="370"/>
      <c r="AC212" s="160"/>
      <c r="AD212" s="204">
        <v>38973000</v>
      </c>
      <c r="AE212" s="402" t="s">
        <v>25</v>
      </c>
      <c r="AF212" s="407">
        <v>26573000</v>
      </c>
      <c r="AG212" s="830">
        <f t="shared" ref="AG212:AG219" si="18">AD212-AF212</f>
        <v>12400000</v>
      </c>
      <c r="AH212" s="723"/>
    </row>
    <row r="213" spans="1:40" s="652" customFormat="1" ht="21" customHeight="1">
      <c r="A213" s="23"/>
      <c r="B213" s="24"/>
      <c r="C213" s="24"/>
      <c r="D213" s="287"/>
      <c r="E213" s="284"/>
      <c r="F213" s="284"/>
      <c r="G213" s="284"/>
      <c r="H213" s="284"/>
      <c r="I213" s="284"/>
      <c r="J213" s="284"/>
      <c r="K213" s="284"/>
      <c r="L213" s="284"/>
      <c r="M213" s="60"/>
      <c r="N213" s="40"/>
      <c r="O213" s="273" t="s">
        <v>650</v>
      </c>
      <c r="P213" s="273"/>
      <c r="Q213" s="273"/>
      <c r="R213" s="273"/>
      <c r="S213" s="272"/>
      <c r="T213" s="191"/>
      <c r="U213" s="243"/>
      <c r="V213" s="272"/>
      <c r="W213" s="411"/>
      <c r="X213" s="275"/>
      <c r="Y213" s="274" t="s">
        <v>503</v>
      </c>
      <c r="Z213" s="274"/>
      <c r="AA213" s="274"/>
      <c r="AB213" s="274" t="s">
        <v>505</v>
      </c>
      <c r="AC213" s="272"/>
      <c r="AD213" s="272">
        <v>19263000</v>
      </c>
      <c r="AE213" s="318" t="s">
        <v>55</v>
      </c>
      <c r="AF213" s="156">
        <v>19863000</v>
      </c>
      <c r="AG213" s="830">
        <f t="shared" si="18"/>
        <v>-600000</v>
      </c>
      <c r="AH213" s="723"/>
      <c r="AM213" s="648"/>
      <c r="AN213" s="648"/>
    </row>
    <row r="214" spans="1:40" s="652" customFormat="1" ht="21" customHeight="1">
      <c r="A214" s="23"/>
      <c r="B214" s="24"/>
      <c r="C214" s="24"/>
      <c r="D214" s="287"/>
      <c r="E214" s="284"/>
      <c r="F214" s="284"/>
      <c r="G214" s="284"/>
      <c r="H214" s="284"/>
      <c r="I214" s="284"/>
      <c r="J214" s="284"/>
      <c r="K214" s="284"/>
      <c r="L214" s="284"/>
      <c r="M214" s="60"/>
      <c r="N214" s="40"/>
      <c r="O214" s="273"/>
      <c r="P214" s="273"/>
      <c r="Q214" s="273"/>
      <c r="R214" s="273"/>
      <c r="S214" s="272"/>
      <c r="T214" s="191"/>
      <c r="U214" s="243"/>
      <c r="V214" s="272"/>
      <c r="W214" s="411"/>
      <c r="X214" s="275"/>
      <c r="Y214" s="274"/>
      <c r="Z214" s="274"/>
      <c r="AA214" s="274"/>
      <c r="AB214" s="274" t="s">
        <v>966</v>
      </c>
      <c r="AC214" s="272"/>
      <c r="AD214" s="272">
        <v>3000000</v>
      </c>
      <c r="AE214" s="318" t="s">
        <v>967</v>
      </c>
      <c r="AF214" s="156">
        <v>0</v>
      </c>
      <c r="AG214" s="830">
        <f t="shared" ref="AG214" si="19">AD214-AF214</f>
        <v>3000000</v>
      </c>
      <c r="AH214" s="723"/>
      <c r="AM214" s="648"/>
      <c r="AN214" s="648"/>
    </row>
    <row r="215" spans="1:40" s="652" customFormat="1" ht="21" customHeight="1">
      <c r="A215" s="23"/>
      <c r="B215" s="24"/>
      <c r="C215" s="24"/>
      <c r="D215" s="287"/>
      <c r="E215" s="284"/>
      <c r="F215" s="284"/>
      <c r="G215" s="284"/>
      <c r="H215" s="284"/>
      <c r="I215" s="284"/>
      <c r="J215" s="284"/>
      <c r="K215" s="284"/>
      <c r="L215" s="284"/>
      <c r="M215" s="60"/>
      <c r="N215" s="40"/>
      <c r="O215" s="273" t="s">
        <v>801</v>
      </c>
      <c r="P215" s="273"/>
      <c r="Q215" s="273"/>
      <c r="R215" s="273"/>
      <c r="S215" s="272"/>
      <c r="T215" s="191"/>
      <c r="U215" s="243"/>
      <c r="V215" s="272"/>
      <c r="W215" s="411"/>
      <c r="X215" s="275"/>
      <c r="Y215" s="274"/>
      <c r="Z215" s="274"/>
      <c r="AA215" s="274"/>
      <c r="AB215" s="274" t="s">
        <v>505</v>
      </c>
      <c r="AC215" s="272"/>
      <c r="AD215" s="272">
        <v>700000</v>
      </c>
      <c r="AE215" s="318" t="s">
        <v>55</v>
      </c>
      <c r="AF215" s="156">
        <v>700000</v>
      </c>
      <c r="AG215" s="830">
        <f t="shared" si="18"/>
        <v>0</v>
      </c>
      <c r="AH215" s="723"/>
      <c r="AM215" s="648"/>
      <c r="AN215" s="648"/>
    </row>
    <row r="216" spans="1:40" s="652" customFormat="1" ht="21" customHeight="1">
      <c r="A216" s="23"/>
      <c r="B216" s="24"/>
      <c r="C216" s="24"/>
      <c r="D216" s="287"/>
      <c r="E216" s="284"/>
      <c r="F216" s="284"/>
      <c r="G216" s="284"/>
      <c r="H216" s="284"/>
      <c r="I216" s="284"/>
      <c r="J216" s="284"/>
      <c r="K216" s="284"/>
      <c r="L216" s="284"/>
      <c r="M216" s="60"/>
      <c r="N216" s="40"/>
      <c r="O216" s="273" t="s">
        <v>799</v>
      </c>
      <c r="P216" s="273"/>
      <c r="Q216" s="273"/>
      <c r="R216" s="273"/>
      <c r="S216" s="272"/>
      <c r="T216" s="191"/>
      <c r="U216" s="243"/>
      <c r="V216" s="272"/>
      <c r="W216" s="411"/>
      <c r="X216" s="275"/>
      <c r="Y216" s="274"/>
      <c r="Z216" s="274"/>
      <c r="AA216" s="274"/>
      <c r="AB216" s="274" t="s">
        <v>505</v>
      </c>
      <c r="AC216" s="272"/>
      <c r="AD216" s="272">
        <v>500000</v>
      </c>
      <c r="AE216" s="318" t="s">
        <v>55</v>
      </c>
      <c r="AF216" s="156">
        <v>500000</v>
      </c>
      <c r="AG216" s="830">
        <f t="shared" si="18"/>
        <v>0</v>
      </c>
      <c r="AH216" s="723"/>
      <c r="AM216" s="648"/>
      <c r="AN216" s="648"/>
    </row>
    <row r="217" spans="1:40" s="652" customFormat="1" ht="21" customHeight="1">
      <c r="A217" s="23"/>
      <c r="B217" s="24"/>
      <c r="C217" s="24"/>
      <c r="D217" s="287"/>
      <c r="E217" s="284"/>
      <c r="F217" s="284"/>
      <c r="G217" s="284"/>
      <c r="H217" s="284"/>
      <c r="I217" s="284"/>
      <c r="J217" s="284"/>
      <c r="K217" s="284"/>
      <c r="L217" s="284"/>
      <c r="M217" s="60"/>
      <c r="N217" s="40"/>
      <c r="O217" s="273" t="s">
        <v>800</v>
      </c>
      <c r="P217" s="273"/>
      <c r="Q217" s="273"/>
      <c r="R217" s="273"/>
      <c r="S217" s="272"/>
      <c r="T217" s="191"/>
      <c r="U217" s="243"/>
      <c r="V217" s="272"/>
      <c r="W217" s="411"/>
      <c r="X217" s="275"/>
      <c r="Y217" s="274"/>
      <c r="Z217" s="274"/>
      <c r="AA217" s="274"/>
      <c r="AB217" s="274" t="s">
        <v>505</v>
      </c>
      <c r="AC217" s="272"/>
      <c r="AD217" s="272">
        <v>2310000</v>
      </c>
      <c r="AE217" s="318" t="s">
        <v>55</v>
      </c>
      <c r="AF217" s="156">
        <v>2310000</v>
      </c>
      <c r="AG217" s="830">
        <f t="shared" si="18"/>
        <v>0</v>
      </c>
      <c r="AH217" s="723"/>
      <c r="AM217" s="648"/>
      <c r="AN217" s="648"/>
    </row>
    <row r="218" spans="1:40" s="652" customFormat="1" ht="21" customHeight="1">
      <c r="A218" s="23"/>
      <c r="B218" s="24"/>
      <c r="C218" s="24"/>
      <c r="D218" s="287"/>
      <c r="E218" s="284"/>
      <c r="F218" s="284"/>
      <c r="G218" s="284"/>
      <c r="H218" s="284"/>
      <c r="I218" s="284"/>
      <c r="J218" s="284"/>
      <c r="K218" s="284"/>
      <c r="L218" s="284"/>
      <c r="M218" s="60"/>
      <c r="N218" s="40"/>
      <c r="O218" s="273" t="s">
        <v>950</v>
      </c>
      <c r="P218" s="273"/>
      <c r="Q218" s="273"/>
      <c r="R218" s="273"/>
      <c r="S218" s="272"/>
      <c r="T218" s="191"/>
      <c r="U218" s="243"/>
      <c r="V218" s="272"/>
      <c r="W218" s="274"/>
      <c r="X218" s="275"/>
      <c r="Y218" s="274" t="s">
        <v>203</v>
      </c>
      <c r="Z218" s="274"/>
      <c r="AA218" s="274"/>
      <c r="AB218" s="274" t="s">
        <v>951</v>
      </c>
      <c r="AC218" s="272"/>
      <c r="AD218" s="272">
        <v>7000000</v>
      </c>
      <c r="AE218" s="318" t="s">
        <v>55</v>
      </c>
      <c r="AF218" s="156">
        <v>3200000</v>
      </c>
      <c r="AG218" s="830">
        <f t="shared" ref="AG218" si="20">AD218-AF218</f>
        <v>3800000</v>
      </c>
      <c r="AH218" s="723"/>
      <c r="AM218" s="648"/>
      <c r="AN218" s="648"/>
    </row>
    <row r="219" spans="1:40" s="652" customFormat="1" ht="21" customHeight="1">
      <c r="A219" s="23"/>
      <c r="B219" s="24"/>
      <c r="C219" s="24"/>
      <c r="D219" s="287"/>
      <c r="E219" s="284"/>
      <c r="F219" s="284"/>
      <c r="G219" s="284"/>
      <c r="H219" s="284"/>
      <c r="I219" s="284"/>
      <c r="J219" s="284"/>
      <c r="K219" s="284"/>
      <c r="L219" s="284"/>
      <c r="M219" s="60"/>
      <c r="N219" s="40"/>
      <c r="O219" s="273" t="s">
        <v>949</v>
      </c>
      <c r="P219" s="273"/>
      <c r="Q219" s="273"/>
      <c r="R219" s="273"/>
      <c r="S219" s="272"/>
      <c r="T219" s="191"/>
      <c r="U219" s="243"/>
      <c r="V219" s="272"/>
      <c r="W219" s="274"/>
      <c r="X219" s="275"/>
      <c r="Y219" s="274"/>
      <c r="Z219" s="274"/>
      <c r="AA219" s="274"/>
      <c r="AB219" s="274" t="s">
        <v>505</v>
      </c>
      <c r="AC219" s="272"/>
      <c r="AD219" s="272">
        <v>6200000</v>
      </c>
      <c r="AE219" s="318" t="s">
        <v>55</v>
      </c>
      <c r="AF219" s="156">
        <v>3200000</v>
      </c>
      <c r="AG219" s="830">
        <f t="shared" si="18"/>
        <v>3000000</v>
      </c>
      <c r="AH219" s="723"/>
      <c r="AM219" s="648"/>
      <c r="AN219" s="648"/>
    </row>
    <row r="220" spans="1:40" ht="21" customHeight="1">
      <c r="A220" s="23"/>
      <c r="B220" s="24"/>
      <c r="C220" s="24"/>
      <c r="D220" s="61"/>
      <c r="E220" s="60"/>
      <c r="F220" s="60"/>
      <c r="G220" s="60"/>
      <c r="H220" s="60"/>
      <c r="I220" s="60"/>
      <c r="J220" s="60"/>
      <c r="K220" s="60"/>
      <c r="L220" s="60"/>
      <c r="M220" s="60"/>
      <c r="N220" s="40"/>
      <c r="O220" s="273"/>
      <c r="P220" s="273"/>
      <c r="Q220" s="273"/>
      <c r="R220" s="273"/>
      <c r="S220" s="272"/>
      <c r="T220" s="191"/>
      <c r="U220" s="243"/>
      <c r="V220" s="272"/>
      <c r="W220" s="274"/>
      <c r="X220" s="275"/>
      <c r="Y220" s="274"/>
      <c r="Z220" s="274"/>
      <c r="AA220" s="274"/>
      <c r="AB220" s="274"/>
      <c r="AC220" s="272"/>
      <c r="AD220" s="272"/>
      <c r="AE220" s="318"/>
      <c r="AF220" s="156"/>
      <c r="AG220" s="830"/>
      <c r="AI220" s="652"/>
      <c r="AJ220" s="652"/>
      <c r="AK220" s="652"/>
      <c r="AL220" s="652"/>
    </row>
    <row r="221" spans="1:40" ht="21" customHeight="1">
      <c r="A221" s="23"/>
      <c r="B221" s="24"/>
      <c r="C221" s="15" t="s">
        <v>50</v>
      </c>
      <c r="D221" s="83">
        <v>56018</v>
      </c>
      <c r="E221" s="64">
        <f>ROUND(AD221/1000,0)</f>
        <v>56018</v>
      </c>
      <c r="F221" s="65">
        <f>SUMIF($AB$222:$AB$239,"보조",$AD$222:$AD$239)/1000</f>
        <v>4320</v>
      </c>
      <c r="G221" s="65">
        <f>SUMIF($AB$222:$AB$239,"6종",$AD$222:$AD$239)/1000</f>
        <v>0</v>
      </c>
      <c r="H221" s="65">
        <f>SUMIF($AB$222:$AB$239,"4종",$AD$222:$AD$239)/1000</f>
        <v>0</v>
      </c>
      <c r="I221" s="65">
        <f>SUMIF($AB$222:$AB$239,"후원",$AD$222:$AD$239)/1000</f>
        <v>26698</v>
      </c>
      <c r="J221" s="65">
        <f>SUMIF($AB$222:$AB$239,"입소",$AD$222:$AD$239)/1000</f>
        <v>0</v>
      </c>
      <c r="K221" s="65">
        <f>SUMIF($AB$222:$AB$239,"법인",$AD$222:$AD$239)/1000</f>
        <v>25000</v>
      </c>
      <c r="L221" s="65">
        <f>SUMIF($AB$222:$AB$239,"잡수",$AD$222:$AD$239)/1000</f>
        <v>0</v>
      </c>
      <c r="M221" s="71">
        <f>E221-D221</f>
        <v>0</v>
      </c>
      <c r="N221" s="69">
        <f>IF(D221=0,0,M221/D221)</f>
        <v>0</v>
      </c>
      <c r="O221" s="157" t="s">
        <v>51</v>
      </c>
      <c r="P221" s="158"/>
      <c r="Q221" s="158"/>
      <c r="R221" s="158"/>
      <c r="S221" s="158"/>
      <c r="T221" s="366"/>
      <c r="U221" s="366"/>
      <c r="V221" s="159"/>
      <c r="W221" s="366"/>
      <c r="X221" s="366"/>
      <c r="Y221" s="370" t="s">
        <v>123</v>
      </c>
      <c r="Z221" s="370"/>
      <c r="AA221" s="370"/>
      <c r="AB221" s="370"/>
      <c r="AC221" s="160"/>
      <c r="AD221" s="160">
        <v>56018000</v>
      </c>
      <c r="AE221" s="402" t="s">
        <v>25</v>
      </c>
      <c r="AF221" s="603">
        <v>56018000</v>
      </c>
      <c r="AG221" s="830">
        <f t="shared" ref="AG221:AG229" si="21">AD221-AF221</f>
        <v>0</v>
      </c>
      <c r="AI221" s="652"/>
      <c r="AJ221" s="652"/>
      <c r="AK221" s="652"/>
      <c r="AL221" s="652"/>
    </row>
    <row r="222" spans="1:40" ht="21" customHeight="1">
      <c r="A222" s="23"/>
      <c r="B222" s="24"/>
      <c r="C222" s="24" t="s">
        <v>135</v>
      </c>
      <c r="D222" s="285"/>
      <c r="E222" s="283"/>
      <c r="F222" s="283"/>
      <c r="G222" s="283"/>
      <c r="H222" s="283"/>
      <c r="I222" s="283"/>
      <c r="J222" s="283"/>
      <c r="K222" s="283"/>
      <c r="L222" s="283"/>
      <c r="M222" s="60"/>
      <c r="N222" s="40"/>
      <c r="O222" s="273" t="s">
        <v>591</v>
      </c>
      <c r="P222" s="273"/>
      <c r="Q222" s="273"/>
      <c r="R222" s="273"/>
      <c r="S222" s="272">
        <v>220000</v>
      </c>
      <c r="T222" s="243" t="s">
        <v>55</v>
      </c>
      <c r="U222" s="243" t="s">
        <v>26</v>
      </c>
      <c r="V222" s="272">
        <v>12</v>
      </c>
      <c r="W222" s="243" t="s">
        <v>0</v>
      </c>
      <c r="X222" s="274" t="s">
        <v>27</v>
      </c>
      <c r="Y222" s="274"/>
      <c r="Z222" s="274"/>
      <c r="AA222" s="274"/>
      <c r="AB222" s="274" t="s">
        <v>69</v>
      </c>
      <c r="AC222" s="272"/>
      <c r="AD222" s="272">
        <v>2640000</v>
      </c>
      <c r="AE222" s="318" t="s">
        <v>25</v>
      </c>
      <c r="AF222" s="156">
        <v>2640000</v>
      </c>
      <c r="AG222" s="830">
        <f t="shared" si="21"/>
        <v>0</v>
      </c>
    </row>
    <row r="223" spans="1:40" ht="21" customHeight="1">
      <c r="A223" s="23"/>
      <c r="B223" s="24"/>
      <c r="C223" s="24"/>
      <c r="D223" s="81"/>
      <c r="E223" s="60"/>
      <c r="F223" s="60"/>
      <c r="G223" s="60"/>
      <c r="H223" s="60"/>
      <c r="I223" s="60"/>
      <c r="J223" s="60"/>
      <c r="K223" s="60"/>
      <c r="L223" s="60"/>
      <c r="M223" s="60"/>
      <c r="N223" s="40"/>
      <c r="O223" s="273" t="s">
        <v>592</v>
      </c>
      <c r="P223" s="273"/>
      <c r="Q223" s="273"/>
      <c r="R223" s="273"/>
      <c r="S223" s="272">
        <v>140000</v>
      </c>
      <c r="T223" s="243" t="s">
        <v>55</v>
      </c>
      <c r="U223" s="243" t="s">
        <v>26</v>
      </c>
      <c r="V223" s="272">
        <v>12</v>
      </c>
      <c r="W223" s="243" t="s">
        <v>0</v>
      </c>
      <c r="X223" s="274" t="s">
        <v>27</v>
      </c>
      <c r="Y223" s="274"/>
      <c r="Z223" s="274"/>
      <c r="AA223" s="274"/>
      <c r="AB223" s="274" t="s">
        <v>69</v>
      </c>
      <c r="AC223" s="272"/>
      <c r="AD223" s="272">
        <v>1680000</v>
      </c>
      <c r="AE223" s="318" t="s">
        <v>25</v>
      </c>
      <c r="AF223" s="156">
        <v>1680000</v>
      </c>
      <c r="AG223" s="830">
        <f t="shared" si="21"/>
        <v>0</v>
      </c>
    </row>
    <row r="224" spans="1:40" ht="21" customHeight="1">
      <c r="A224" s="23"/>
      <c r="B224" s="24"/>
      <c r="C224" s="24"/>
      <c r="D224" s="81"/>
      <c r="E224" s="60"/>
      <c r="F224" s="60"/>
      <c r="G224" s="60"/>
      <c r="H224" s="60"/>
      <c r="I224" s="60"/>
      <c r="J224" s="60"/>
      <c r="K224" s="60"/>
      <c r="L224" s="60"/>
      <c r="M224" s="60"/>
      <c r="N224" s="40"/>
      <c r="O224" s="273" t="s">
        <v>649</v>
      </c>
      <c r="P224" s="273"/>
      <c r="Q224" s="273"/>
      <c r="R224" s="273"/>
      <c r="S224" s="272"/>
      <c r="T224" s="243"/>
      <c r="U224" s="243"/>
      <c r="V224" s="272"/>
      <c r="X224" s="274"/>
      <c r="Y224" s="274" t="s">
        <v>503</v>
      </c>
      <c r="Z224" s="274"/>
      <c r="AA224" s="274"/>
      <c r="AB224" s="274" t="s">
        <v>505</v>
      </c>
      <c r="AC224" s="272"/>
      <c r="AD224" s="272">
        <v>1068000</v>
      </c>
      <c r="AE224" s="318" t="s">
        <v>55</v>
      </c>
      <c r="AF224" s="156">
        <v>1068000</v>
      </c>
      <c r="AG224" s="830">
        <f t="shared" si="21"/>
        <v>0</v>
      </c>
    </row>
    <row r="225" spans="1:40" ht="21" customHeight="1">
      <c r="A225" s="23"/>
      <c r="B225" s="24"/>
      <c r="C225" s="24"/>
      <c r="D225" s="81"/>
      <c r="E225" s="60"/>
      <c r="F225" s="60"/>
      <c r="G225" s="60"/>
      <c r="H225" s="60"/>
      <c r="I225" s="60"/>
      <c r="J225" s="60"/>
      <c r="K225" s="60"/>
      <c r="L225" s="60"/>
      <c r="M225" s="60"/>
      <c r="N225" s="40"/>
      <c r="O225" s="273"/>
      <c r="P225" s="273"/>
      <c r="Q225" s="273"/>
      <c r="R225" s="273"/>
      <c r="S225" s="272"/>
      <c r="T225" s="243"/>
      <c r="U225" s="243"/>
      <c r="V225" s="272"/>
      <c r="X225" s="274"/>
      <c r="Y225" s="274"/>
      <c r="Z225" s="274"/>
      <c r="AA225" s="274"/>
      <c r="AB225" s="274" t="s">
        <v>505</v>
      </c>
      <c r="AC225" s="272"/>
      <c r="AD225" s="272">
        <v>5000000</v>
      </c>
      <c r="AE225" s="318" t="s">
        <v>55</v>
      </c>
      <c r="AF225" s="156">
        <v>5000000</v>
      </c>
      <c r="AG225" s="830">
        <f t="shared" si="21"/>
        <v>0</v>
      </c>
      <c r="AH225" s="648"/>
    </row>
    <row r="226" spans="1:40" ht="21" customHeight="1">
      <c r="A226" s="23"/>
      <c r="B226" s="24"/>
      <c r="C226" s="24"/>
      <c r="D226" s="81"/>
      <c r="E226" s="60"/>
      <c r="F226" s="60"/>
      <c r="G226" s="60"/>
      <c r="H226" s="60"/>
      <c r="I226" s="60"/>
      <c r="J226" s="60"/>
      <c r="K226" s="60"/>
      <c r="L226" s="60"/>
      <c r="M226" s="60"/>
      <c r="N226" s="40"/>
      <c r="O226" s="273" t="s">
        <v>802</v>
      </c>
      <c r="P226" s="273"/>
      <c r="Q226" s="273"/>
      <c r="R226" s="273"/>
      <c r="S226" s="272"/>
      <c r="T226" s="243"/>
      <c r="U226" s="243"/>
      <c r="X226" s="274"/>
      <c r="Y226" s="235" t="s">
        <v>203</v>
      </c>
      <c r="Z226" s="235"/>
      <c r="AA226" s="235"/>
      <c r="AB226" s="235" t="s">
        <v>496</v>
      </c>
      <c r="AC226" s="186"/>
      <c r="AD226" s="186">
        <v>0</v>
      </c>
      <c r="AE226" s="328" t="s">
        <v>55</v>
      </c>
      <c r="AF226" s="156">
        <v>7000000</v>
      </c>
      <c r="AG226" s="830">
        <f t="shared" si="21"/>
        <v>-7000000</v>
      </c>
      <c r="AH226" s="648"/>
    </row>
    <row r="227" spans="1:40" ht="21" customHeight="1">
      <c r="A227" s="23"/>
      <c r="B227" s="24"/>
      <c r="C227" s="24"/>
      <c r="D227" s="81"/>
      <c r="E227" s="60"/>
      <c r="F227" s="60"/>
      <c r="G227" s="60"/>
      <c r="H227" s="60"/>
      <c r="I227" s="60"/>
      <c r="J227" s="60"/>
      <c r="K227" s="60"/>
      <c r="L227" s="60"/>
      <c r="M227" s="60"/>
      <c r="N227" s="40"/>
      <c r="O227" s="273"/>
      <c r="P227" s="273"/>
      <c r="Q227" s="273"/>
      <c r="R227" s="273"/>
      <c r="S227" s="272"/>
      <c r="T227" s="243"/>
      <c r="U227" s="243"/>
      <c r="X227" s="274"/>
      <c r="Y227" s="274"/>
      <c r="Z227" s="274"/>
      <c r="AA227" s="274"/>
      <c r="AB227" s="274" t="s">
        <v>947</v>
      </c>
      <c r="AC227" s="272"/>
      <c r="AD227" s="272">
        <v>3500000</v>
      </c>
      <c r="AE227" s="318" t="s">
        <v>948</v>
      </c>
      <c r="AF227" s="156">
        <v>0</v>
      </c>
      <c r="AG227" s="830">
        <f t="shared" si="21"/>
        <v>3500000</v>
      </c>
      <c r="AH227" s="648"/>
    </row>
    <row r="228" spans="1:40" ht="21" customHeight="1">
      <c r="A228" s="23"/>
      <c r="B228" s="24"/>
      <c r="C228" s="24"/>
      <c r="D228" s="81"/>
      <c r="E228" s="60"/>
      <c r="F228" s="60"/>
      <c r="G228" s="60"/>
      <c r="H228" s="60"/>
      <c r="I228" s="60"/>
      <c r="J228" s="60"/>
      <c r="K228" s="60"/>
      <c r="L228" s="60"/>
      <c r="M228" s="60"/>
      <c r="N228" s="40"/>
      <c r="O228" s="273"/>
      <c r="P228" s="273"/>
      <c r="Q228" s="273"/>
      <c r="R228" s="273"/>
      <c r="S228" s="272"/>
      <c r="T228" s="243"/>
      <c r="U228" s="243"/>
      <c r="X228" s="274"/>
      <c r="Y228" s="274"/>
      <c r="Z228" s="274"/>
      <c r="AA228" s="274"/>
      <c r="AB228" s="274" t="s">
        <v>147</v>
      </c>
      <c r="AC228" s="272"/>
      <c r="AD228" s="272">
        <v>16500000</v>
      </c>
      <c r="AE228" s="318" t="s">
        <v>25</v>
      </c>
      <c r="AF228" s="156">
        <v>5000000</v>
      </c>
      <c r="AG228" s="830">
        <f t="shared" si="21"/>
        <v>11500000</v>
      </c>
      <c r="AH228" s="648"/>
    </row>
    <row r="229" spans="1:40" ht="21" customHeight="1">
      <c r="A229" s="23"/>
      <c r="B229" s="24"/>
      <c r="C229" s="24"/>
      <c r="D229" s="81"/>
      <c r="E229" s="60"/>
      <c r="F229" s="60"/>
      <c r="G229" s="60"/>
      <c r="H229" s="60"/>
      <c r="I229" s="60"/>
      <c r="J229" s="60"/>
      <c r="K229" s="60"/>
      <c r="L229" s="60"/>
      <c r="M229" s="60"/>
      <c r="N229" s="40"/>
      <c r="O229" s="273" t="s">
        <v>645</v>
      </c>
      <c r="P229" s="273"/>
      <c r="Q229" s="273"/>
      <c r="R229" s="273"/>
      <c r="S229" s="272">
        <v>1793000</v>
      </c>
      <c r="T229" s="243" t="s">
        <v>55</v>
      </c>
      <c r="U229" s="243" t="s">
        <v>26</v>
      </c>
      <c r="V229" s="272">
        <v>2</v>
      </c>
      <c r="W229" s="243" t="s">
        <v>0</v>
      </c>
      <c r="X229" s="274" t="s">
        <v>27</v>
      </c>
      <c r="Y229" s="274"/>
      <c r="Z229" s="274"/>
      <c r="AA229" s="274"/>
      <c r="AB229" s="274" t="s">
        <v>505</v>
      </c>
      <c r="AC229" s="272"/>
      <c r="AD229" s="272">
        <v>3586000</v>
      </c>
      <c r="AE229" s="318" t="s">
        <v>25</v>
      </c>
      <c r="AF229" s="156">
        <v>3586000</v>
      </c>
      <c r="AG229" s="830">
        <f t="shared" si="21"/>
        <v>0</v>
      </c>
      <c r="AH229" s="648"/>
    </row>
    <row r="230" spans="1:40" ht="21" customHeight="1">
      <c r="A230" s="23"/>
      <c r="B230" s="24"/>
      <c r="C230" s="24"/>
      <c r="D230" s="81"/>
      <c r="E230" s="60"/>
      <c r="F230" s="60"/>
      <c r="G230" s="60"/>
      <c r="H230" s="60"/>
      <c r="I230" s="60"/>
      <c r="J230" s="60"/>
      <c r="K230" s="60"/>
      <c r="L230" s="60"/>
      <c r="M230" s="60"/>
      <c r="N230" s="40"/>
      <c r="O230" s="273" t="s">
        <v>803</v>
      </c>
      <c r="P230" s="273"/>
      <c r="Q230" s="273"/>
      <c r="R230" s="273"/>
      <c r="S230" s="272"/>
      <c r="T230" s="243"/>
      <c r="U230" s="243"/>
      <c r="V230" s="272"/>
      <c r="W230" s="243"/>
      <c r="X230" s="274"/>
      <c r="Y230" s="274"/>
      <c r="Z230" s="274"/>
      <c r="AA230" s="274"/>
      <c r="AB230" s="274" t="s">
        <v>147</v>
      </c>
      <c r="AC230" s="272"/>
      <c r="AD230" s="272">
        <v>8500000</v>
      </c>
      <c r="AE230" s="318" t="s">
        <v>25</v>
      </c>
      <c r="AF230" s="156">
        <v>8500000</v>
      </c>
      <c r="AG230" s="830">
        <f t="shared" ref="AG230:AG235" si="22">AD230-AF230</f>
        <v>0</v>
      </c>
      <c r="AH230" s="648"/>
    </row>
    <row r="231" spans="1:40" ht="21" customHeight="1">
      <c r="A231" s="23"/>
      <c r="B231" s="24"/>
      <c r="C231" s="24"/>
      <c r="D231" s="81"/>
      <c r="E231" s="60"/>
      <c r="F231" s="60"/>
      <c r="G231" s="60"/>
      <c r="H231" s="60"/>
      <c r="I231" s="60"/>
      <c r="J231" s="60"/>
      <c r="K231" s="60"/>
      <c r="L231" s="60"/>
      <c r="M231" s="60"/>
      <c r="N231" s="40"/>
      <c r="O231" s="200" t="s">
        <v>804</v>
      </c>
      <c r="P231" s="200"/>
      <c r="Q231" s="200"/>
      <c r="R231" s="200"/>
      <c r="S231" s="186"/>
      <c r="T231" s="147"/>
      <c r="U231" s="147"/>
      <c r="V231" s="186"/>
      <c r="W231" s="147"/>
      <c r="X231" s="235"/>
      <c r="Y231" s="235"/>
      <c r="Z231" s="235"/>
      <c r="AA231" s="235"/>
      <c r="AB231" s="235" t="s">
        <v>505</v>
      </c>
      <c r="AC231" s="186"/>
      <c r="AD231" s="186">
        <v>0</v>
      </c>
      <c r="AE231" s="328" t="s">
        <v>25</v>
      </c>
      <c r="AF231" s="156">
        <v>8000000</v>
      </c>
      <c r="AG231" s="830">
        <f t="shared" si="22"/>
        <v>-8000000</v>
      </c>
      <c r="AH231" s="648"/>
    </row>
    <row r="232" spans="1:40" ht="21" customHeight="1">
      <c r="A232" s="23"/>
      <c r="B232" s="24"/>
      <c r="C232" s="24"/>
      <c r="D232" s="81"/>
      <c r="E232" s="60"/>
      <c r="F232" s="60"/>
      <c r="G232" s="60"/>
      <c r="H232" s="60"/>
      <c r="I232" s="60"/>
      <c r="J232" s="60"/>
      <c r="K232" s="60"/>
      <c r="L232" s="60"/>
      <c r="M232" s="60"/>
      <c r="N232" s="40"/>
      <c r="O232" s="273" t="s">
        <v>647</v>
      </c>
      <c r="P232" s="273"/>
      <c r="Q232" s="273"/>
      <c r="R232" s="273"/>
      <c r="S232" s="272"/>
      <c r="T232" s="243"/>
      <c r="U232" s="243"/>
      <c r="V232" s="272"/>
      <c r="W232" s="243"/>
      <c r="X232" s="274"/>
      <c r="Y232" s="274"/>
      <c r="Z232" s="274"/>
      <c r="AA232" s="274"/>
      <c r="AB232" s="274" t="s">
        <v>505</v>
      </c>
      <c r="AC232" s="272"/>
      <c r="AD232" s="272">
        <v>1500000</v>
      </c>
      <c r="AE232" s="318" t="s">
        <v>25</v>
      </c>
      <c r="AF232" s="156">
        <v>1500000</v>
      </c>
      <c r="AG232" s="830">
        <f t="shared" si="22"/>
        <v>0</v>
      </c>
      <c r="AH232" s="648"/>
    </row>
    <row r="233" spans="1:40" ht="21" customHeight="1">
      <c r="A233" s="23"/>
      <c r="B233" s="24"/>
      <c r="C233" s="24"/>
      <c r="D233" s="81"/>
      <c r="E233" s="60"/>
      <c r="F233" s="60"/>
      <c r="G233" s="60"/>
      <c r="H233" s="60"/>
      <c r="I233" s="60"/>
      <c r="J233" s="60"/>
      <c r="K233" s="60"/>
      <c r="L233" s="60"/>
      <c r="M233" s="60"/>
      <c r="N233" s="40"/>
      <c r="O233" s="273" t="s">
        <v>646</v>
      </c>
      <c r="P233" s="273"/>
      <c r="Q233" s="273"/>
      <c r="R233" s="273"/>
      <c r="S233" s="272"/>
      <c r="T233" s="243"/>
      <c r="U233" s="243"/>
      <c r="V233" s="272"/>
      <c r="W233" s="243"/>
      <c r="X233" s="274"/>
      <c r="Y233" s="274"/>
      <c r="Z233" s="274"/>
      <c r="AA233" s="274"/>
      <c r="AB233" s="274" t="s">
        <v>505</v>
      </c>
      <c r="AC233" s="272"/>
      <c r="AD233" s="272">
        <v>4000000</v>
      </c>
      <c r="AE233" s="318" t="s">
        <v>25</v>
      </c>
      <c r="AF233" s="156">
        <v>4000000</v>
      </c>
      <c r="AG233" s="830">
        <f t="shared" si="22"/>
        <v>0</v>
      </c>
      <c r="AH233" s="648"/>
      <c r="AM233" s="652"/>
      <c r="AN233" s="652"/>
    </row>
    <row r="234" spans="1:40" ht="21" customHeight="1">
      <c r="A234" s="23"/>
      <c r="B234" s="24"/>
      <c r="C234" s="24"/>
      <c r="D234" s="81"/>
      <c r="E234" s="60"/>
      <c r="F234" s="60"/>
      <c r="G234" s="60"/>
      <c r="H234" s="60"/>
      <c r="I234" s="60"/>
      <c r="J234" s="60"/>
      <c r="K234" s="60"/>
      <c r="L234" s="60"/>
      <c r="M234" s="60"/>
      <c r="N234" s="40"/>
      <c r="O234" s="273" t="s">
        <v>772</v>
      </c>
      <c r="P234" s="273"/>
      <c r="Q234" s="273"/>
      <c r="R234" s="273"/>
      <c r="S234" s="272"/>
      <c r="T234" s="243"/>
      <c r="U234" s="243"/>
      <c r="V234" s="272"/>
      <c r="W234" s="243"/>
      <c r="X234" s="274"/>
      <c r="Y234" s="274"/>
      <c r="Z234" s="274"/>
      <c r="AA234" s="274"/>
      <c r="AB234" s="274" t="s">
        <v>505</v>
      </c>
      <c r="AC234" s="272"/>
      <c r="AD234" s="272">
        <v>2000000</v>
      </c>
      <c r="AE234" s="318" t="s">
        <v>25</v>
      </c>
      <c r="AF234" s="156">
        <v>2000000</v>
      </c>
      <c r="AG234" s="830">
        <f t="shared" si="22"/>
        <v>0</v>
      </c>
      <c r="AH234" s="648"/>
      <c r="AM234" s="652"/>
      <c r="AN234" s="652"/>
    </row>
    <row r="235" spans="1:40" ht="21" customHeight="1">
      <c r="A235" s="23"/>
      <c r="B235" s="24"/>
      <c r="C235" s="24"/>
      <c r="D235" s="81"/>
      <c r="E235" s="60"/>
      <c r="F235" s="60"/>
      <c r="G235" s="60"/>
      <c r="H235" s="60"/>
      <c r="I235" s="60"/>
      <c r="J235" s="60"/>
      <c r="K235" s="60"/>
      <c r="L235" s="60"/>
      <c r="M235" s="60"/>
      <c r="N235" s="40"/>
      <c r="O235" s="273" t="s">
        <v>774</v>
      </c>
      <c r="P235" s="273"/>
      <c r="Q235" s="273"/>
      <c r="R235" s="273"/>
      <c r="S235" s="272"/>
      <c r="T235" s="243"/>
      <c r="U235" s="243"/>
      <c r="V235" s="272"/>
      <c r="W235" s="243"/>
      <c r="X235" s="274"/>
      <c r="Y235" s="274"/>
      <c r="Z235" s="274"/>
      <c r="AA235" s="274"/>
      <c r="AB235" s="274" t="s">
        <v>505</v>
      </c>
      <c r="AC235" s="272"/>
      <c r="AD235" s="272">
        <v>2000000</v>
      </c>
      <c r="AE235" s="318" t="s">
        <v>55</v>
      </c>
      <c r="AF235" s="156">
        <v>2000000</v>
      </c>
      <c r="AG235" s="830">
        <f t="shared" si="22"/>
        <v>0</v>
      </c>
      <c r="AH235" s="648"/>
      <c r="AM235" s="652"/>
      <c r="AN235" s="652"/>
    </row>
    <row r="236" spans="1:40" ht="21" customHeight="1">
      <c r="A236" s="23"/>
      <c r="B236" s="24"/>
      <c r="C236" s="24"/>
      <c r="D236" s="286"/>
      <c r="E236" s="284"/>
      <c r="F236" s="284"/>
      <c r="G236" s="284"/>
      <c r="H236" s="284"/>
      <c r="I236" s="284"/>
      <c r="J236" s="284"/>
      <c r="K236" s="284"/>
      <c r="L236" s="284"/>
      <c r="M236" s="60"/>
      <c r="N236" s="40"/>
      <c r="O236" s="273" t="s">
        <v>773</v>
      </c>
      <c r="P236" s="273"/>
      <c r="Q236" s="273"/>
      <c r="R236" s="273"/>
      <c r="S236" s="272"/>
      <c r="T236" s="243"/>
      <c r="U236" s="243"/>
      <c r="V236" s="272"/>
      <c r="W236" s="243"/>
      <c r="X236" s="274"/>
      <c r="Y236" s="274"/>
      <c r="Z236" s="274"/>
      <c r="AA236" s="274"/>
      <c r="AB236" s="274" t="s">
        <v>505</v>
      </c>
      <c r="AC236" s="272"/>
      <c r="AD236" s="272">
        <v>4044000</v>
      </c>
      <c r="AE236" s="318" t="s">
        <v>55</v>
      </c>
      <c r="AF236" s="156">
        <v>4044000</v>
      </c>
      <c r="AG236" s="830">
        <f t="shared" ref="AG236" si="23">AD236-AF236</f>
        <v>0</v>
      </c>
      <c r="AH236" s="648"/>
      <c r="AM236" s="652"/>
      <c r="AN236" s="652"/>
    </row>
    <row r="237" spans="1:40" ht="21" customHeight="1">
      <c r="A237" s="23"/>
      <c r="B237" s="24"/>
      <c r="C237" s="24"/>
      <c r="D237" s="286"/>
      <c r="E237" s="284"/>
      <c r="F237" s="284"/>
      <c r="G237" s="284"/>
      <c r="H237" s="284"/>
      <c r="I237" s="284"/>
      <c r="J237" s="284"/>
      <c r="K237" s="284"/>
      <c r="L237" s="284"/>
      <c r="M237" s="60"/>
      <c r="N237" s="40"/>
      <c r="O237" s="273"/>
      <c r="P237" s="273"/>
      <c r="Q237" s="273"/>
      <c r="R237" s="273"/>
      <c r="S237" s="272"/>
      <c r="T237" s="243"/>
      <c r="U237" s="243"/>
      <c r="V237" s="272"/>
      <c r="W237" s="243"/>
      <c r="X237" s="274"/>
      <c r="Y237" s="274"/>
      <c r="Z237" s="274"/>
      <c r="AA237" s="274"/>
      <c r="AB237" s="274"/>
      <c r="AC237" s="272"/>
      <c r="AD237" s="272"/>
      <c r="AE237" s="318"/>
      <c r="AF237" s="156"/>
      <c r="AG237" s="830"/>
      <c r="AH237" s="648"/>
      <c r="AM237" s="652"/>
      <c r="AN237" s="652"/>
    </row>
    <row r="238" spans="1:40" ht="21" customHeight="1">
      <c r="A238" s="23"/>
      <c r="B238" s="24"/>
      <c r="C238" s="24"/>
      <c r="D238" s="286"/>
      <c r="E238" s="284"/>
      <c r="F238" s="284"/>
      <c r="G238" s="284"/>
      <c r="H238" s="284"/>
      <c r="I238" s="284"/>
      <c r="J238" s="284"/>
      <c r="K238" s="284"/>
      <c r="L238" s="284"/>
      <c r="M238" s="60"/>
      <c r="N238" s="40"/>
      <c r="O238" s="273"/>
      <c r="P238" s="273"/>
      <c r="Q238" s="273"/>
      <c r="R238" s="273"/>
      <c r="S238" s="272"/>
      <c r="T238" s="243"/>
      <c r="U238" s="243"/>
      <c r="V238" s="272"/>
      <c r="W238" s="243"/>
      <c r="X238" s="274"/>
      <c r="Y238" s="274"/>
      <c r="Z238" s="274"/>
      <c r="AA238" s="274"/>
      <c r="AB238" s="274"/>
      <c r="AC238" s="272"/>
      <c r="AD238" s="272"/>
      <c r="AE238" s="318"/>
      <c r="AF238" s="156"/>
      <c r="AG238" s="830"/>
      <c r="AH238" s="648"/>
      <c r="AM238" s="652"/>
      <c r="AN238" s="652"/>
    </row>
    <row r="239" spans="1:40" s="652" customFormat="1" ht="21" customHeight="1">
      <c r="A239" s="23"/>
      <c r="B239" s="32"/>
      <c r="C239" s="32"/>
      <c r="D239" s="82"/>
      <c r="E239" s="62"/>
      <c r="F239" s="62"/>
      <c r="G239" s="62"/>
      <c r="H239" s="62"/>
      <c r="I239" s="62"/>
      <c r="J239" s="62"/>
      <c r="K239" s="62"/>
      <c r="L239" s="62"/>
      <c r="M239" s="62"/>
      <c r="N239" s="40"/>
      <c r="O239" s="273"/>
      <c r="P239" s="273"/>
      <c r="Q239" s="273"/>
      <c r="R239" s="273"/>
      <c r="S239" s="272"/>
      <c r="T239" s="243"/>
      <c r="U239" s="243"/>
      <c r="V239" s="272"/>
      <c r="W239" s="243"/>
      <c r="X239" s="274"/>
      <c r="Y239" s="243"/>
      <c r="Z239" s="274"/>
      <c r="AA239" s="274"/>
      <c r="AB239" s="274"/>
      <c r="AC239" s="272"/>
      <c r="AD239" s="272"/>
      <c r="AE239" s="318"/>
      <c r="AF239" s="156"/>
      <c r="AG239" s="830"/>
      <c r="AH239" s="723"/>
      <c r="AI239" s="648"/>
      <c r="AJ239" s="648"/>
      <c r="AK239" s="648"/>
      <c r="AL239" s="648"/>
    </row>
    <row r="240" spans="1:40" s="652" customFormat="1" ht="21" customHeight="1">
      <c r="A240" s="474" t="s">
        <v>19</v>
      </c>
      <c r="B240" s="944" t="s">
        <v>20</v>
      </c>
      <c r="C240" s="945"/>
      <c r="D240" s="162">
        <f t="shared" ref="D240:M240" si="24">SUM(D241,D275)</f>
        <v>439832</v>
      </c>
      <c r="E240" s="162">
        <f t="shared" si="24"/>
        <v>439832</v>
      </c>
      <c r="F240" s="162">
        <f t="shared" si="24"/>
        <v>162467</v>
      </c>
      <c r="G240" s="162">
        <f t="shared" si="24"/>
        <v>14480</v>
      </c>
      <c r="H240" s="162">
        <f t="shared" si="24"/>
        <v>19704</v>
      </c>
      <c r="I240" s="162">
        <f t="shared" si="24"/>
        <v>106629</v>
      </c>
      <c r="J240" s="162">
        <f t="shared" si="24"/>
        <v>92576</v>
      </c>
      <c r="K240" s="162">
        <f t="shared" si="24"/>
        <v>12600</v>
      </c>
      <c r="L240" s="162">
        <f t="shared" si="24"/>
        <v>31376</v>
      </c>
      <c r="M240" s="163">
        <f t="shared" si="24"/>
        <v>0</v>
      </c>
      <c r="N240" s="164">
        <f>IF(D240=0,0,M240/D240)</f>
        <v>0</v>
      </c>
      <c r="O240" s="676" t="s">
        <v>116</v>
      </c>
      <c r="P240" s="676"/>
      <c r="Q240" s="676"/>
      <c r="R240" s="676"/>
      <c r="S240" s="676"/>
      <c r="T240" s="677"/>
      <c r="U240" s="677"/>
      <c r="V240" s="678"/>
      <c r="W240" s="677"/>
      <c r="X240" s="677"/>
      <c r="Y240" s="677"/>
      <c r="Z240" s="677"/>
      <c r="AA240" s="677"/>
      <c r="AB240" s="677"/>
      <c r="AC240" s="678"/>
      <c r="AD240" s="678">
        <v>439832000</v>
      </c>
      <c r="AE240" s="679" t="s">
        <v>25</v>
      </c>
      <c r="AF240" s="685">
        <v>439832000</v>
      </c>
      <c r="AG240" s="830">
        <f t="shared" ref="AG240:AG243" si="25">AD240-AF240</f>
        <v>0</v>
      </c>
      <c r="AH240" s="723"/>
    </row>
    <row r="241" spans="1:34" s="652" customFormat="1" ht="21" customHeight="1">
      <c r="A241" s="24"/>
      <c r="B241" s="15" t="s">
        <v>74</v>
      </c>
      <c r="C241" s="655" t="s">
        <v>126</v>
      </c>
      <c r="D241" s="656">
        <f t="shared" ref="D241:L241" si="26">SUM(D242,D256,D260,D263,D269)</f>
        <v>300485</v>
      </c>
      <c r="E241" s="656">
        <f t="shared" si="26"/>
        <v>300485</v>
      </c>
      <c r="F241" s="656">
        <f t="shared" si="26"/>
        <v>161167</v>
      </c>
      <c r="G241" s="656">
        <f t="shared" si="26"/>
        <v>9000</v>
      </c>
      <c r="H241" s="656">
        <f t="shared" si="26"/>
        <v>19704</v>
      </c>
      <c r="I241" s="656">
        <f t="shared" si="26"/>
        <v>44480</v>
      </c>
      <c r="J241" s="656">
        <f t="shared" si="26"/>
        <v>63378</v>
      </c>
      <c r="K241" s="656">
        <f t="shared" si="26"/>
        <v>0</v>
      </c>
      <c r="L241" s="656">
        <f t="shared" si="26"/>
        <v>2756</v>
      </c>
      <c r="M241" s="656">
        <f>E241-D241</f>
        <v>0</v>
      </c>
      <c r="N241" s="657">
        <f>IF(D241=0,0,M241/D241)</f>
        <v>0</v>
      </c>
      <c r="O241" s="661"/>
      <c r="P241" s="661"/>
      <c r="Q241" s="661"/>
      <c r="R241" s="661"/>
      <c r="S241" s="661"/>
      <c r="T241" s="663"/>
      <c r="U241" s="663"/>
      <c r="V241" s="662"/>
      <c r="W241" s="663"/>
      <c r="X241" s="663"/>
      <c r="Y241" s="663"/>
      <c r="Z241" s="663"/>
      <c r="AA241" s="663"/>
      <c r="AB241" s="663"/>
      <c r="AC241" s="664"/>
      <c r="AD241" s="664">
        <v>300485000</v>
      </c>
      <c r="AE241" s="665" t="s">
        <v>25</v>
      </c>
      <c r="AF241" s="681">
        <v>300485000</v>
      </c>
      <c r="AG241" s="830">
        <f t="shared" si="25"/>
        <v>0</v>
      </c>
      <c r="AH241" s="723"/>
    </row>
    <row r="242" spans="1:34" s="652" customFormat="1" ht="21" customHeight="1">
      <c r="A242" s="24"/>
      <c r="B242" s="24"/>
      <c r="C242" s="15" t="s">
        <v>57</v>
      </c>
      <c r="D242" s="64">
        <v>211504</v>
      </c>
      <c r="E242" s="64">
        <f>AD242/1000</f>
        <v>211504</v>
      </c>
      <c r="F242" s="65">
        <f>SUMIF($AB$243:$AB$255,"보조",$AD$243:$AD$255)/1000</f>
        <v>128767</v>
      </c>
      <c r="G242" s="65">
        <f>SUMIF($AB$243:$AB$255,"6종",$AD$243:$AD$255)/1000</f>
        <v>0</v>
      </c>
      <c r="H242" s="65">
        <f>SUMIF($AB$243:$AB$255,"4종",$AD$243:$AD$255)/1000</f>
        <v>13944</v>
      </c>
      <c r="I242" s="65">
        <f>SUMIF($AB$243:$AB$255,"후원",$AD$243:$AD$255)/1000</f>
        <v>3253</v>
      </c>
      <c r="J242" s="65">
        <f>SUMIF($AB$243:$AB$255,"입소",$AD$243:$AD$255)/1000</f>
        <v>62784</v>
      </c>
      <c r="K242" s="65">
        <f>SUMIF($AB$243:$AB$255,"법인",$AD$243:$AD$255)/1000</f>
        <v>0</v>
      </c>
      <c r="L242" s="65">
        <f>SUMIF($AB$243:$AB$255,"잡수",$AD$243:$AD$255)/1000</f>
        <v>2756</v>
      </c>
      <c r="M242" s="71">
        <f>E242-D242</f>
        <v>0</v>
      </c>
      <c r="N242" s="69">
        <f>IF(D242=0,0,M242/D242)</f>
        <v>0</v>
      </c>
      <c r="O242" s="157" t="s">
        <v>75</v>
      </c>
      <c r="P242" s="158"/>
      <c r="Q242" s="158"/>
      <c r="R242" s="158"/>
      <c r="S242" s="158"/>
      <c r="T242" s="366"/>
      <c r="U242" s="366"/>
      <c r="V242" s="159"/>
      <c r="W242" s="366"/>
      <c r="X242" s="366"/>
      <c r="Y242" s="370" t="s">
        <v>123</v>
      </c>
      <c r="Z242" s="370"/>
      <c r="AA242" s="370"/>
      <c r="AB242" s="370"/>
      <c r="AC242" s="160"/>
      <c r="AD242" s="160">
        <v>211504000</v>
      </c>
      <c r="AE242" s="402" t="s">
        <v>25</v>
      </c>
      <c r="AF242" s="603">
        <v>211504000</v>
      </c>
      <c r="AG242" s="830">
        <f t="shared" si="25"/>
        <v>0</v>
      </c>
      <c r="AH242" s="723"/>
    </row>
    <row r="243" spans="1:34" s="652" customFormat="1" ht="21" customHeight="1">
      <c r="A243" s="24"/>
      <c r="B243" s="24"/>
      <c r="C243" s="24"/>
      <c r="D243" s="285"/>
      <c r="E243" s="283"/>
      <c r="F243" s="283"/>
      <c r="G243" s="283"/>
      <c r="H243" s="283"/>
      <c r="I243" s="283"/>
      <c r="J243" s="283"/>
      <c r="K243" s="283"/>
      <c r="L243" s="283"/>
      <c r="M243" s="60"/>
      <c r="N243" s="40"/>
      <c r="O243" s="273" t="s">
        <v>593</v>
      </c>
      <c r="P243" s="273"/>
      <c r="Q243" s="272"/>
      <c r="R243" s="272"/>
      <c r="S243" s="272">
        <v>323664</v>
      </c>
      <c r="T243" s="274" t="s">
        <v>55</v>
      </c>
      <c r="U243" s="243" t="s">
        <v>56</v>
      </c>
      <c r="V243" s="272">
        <v>12</v>
      </c>
      <c r="W243" s="274" t="s">
        <v>0</v>
      </c>
      <c r="X243" s="243" t="s">
        <v>56</v>
      </c>
      <c r="Y243" s="274">
        <v>32</v>
      </c>
      <c r="Z243" s="274" t="s">
        <v>54</v>
      </c>
      <c r="AA243" s="274" t="s">
        <v>53</v>
      </c>
      <c r="AB243" s="274" t="s">
        <v>69</v>
      </c>
      <c r="AC243" s="275"/>
      <c r="AD243" s="275">
        <v>124287000</v>
      </c>
      <c r="AE243" s="318" t="s">
        <v>25</v>
      </c>
      <c r="AF243" s="407">
        <v>124287000</v>
      </c>
      <c r="AG243" s="830">
        <f t="shared" si="25"/>
        <v>0</v>
      </c>
      <c r="AH243" s="723"/>
    </row>
    <row r="244" spans="1:34" s="652" customFormat="1" ht="21" customHeight="1">
      <c r="A244" s="24"/>
      <c r="B244" s="24"/>
      <c r="C244" s="24"/>
      <c r="D244" s="61"/>
      <c r="E244" s="60"/>
      <c r="F244" s="60"/>
      <c r="G244" s="60"/>
      <c r="H244" s="60"/>
      <c r="I244" s="60"/>
      <c r="J244" s="60"/>
      <c r="K244" s="60"/>
      <c r="L244" s="60"/>
      <c r="M244" s="60"/>
      <c r="N244" s="614"/>
      <c r="O244" s="273" t="s">
        <v>594</v>
      </c>
      <c r="P244" s="273"/>
      <c r="Q244" s="273"/>
      <c r="R244" s="273"/>
      <c r="S244" s="272">
        <v>323664</v>
      </c>
      <c r="T244" s="274" t="s">
        <v>55</v>
      </c>
      <c r="U244" s="243" t="s">
        <v>56</v>
      </c>
      <c r="V244" s="275">
        <v>12</v>
      </c>
      <c r="W244" s="274" t="s">
        <v>0</v>
      </c>
      <c r="X244" s="243" t="s">
        <v>56</v>
      </c>
      <c r="Y244" s="274">
        <v>16</v>
      </c>
      <c r="Z244" s="274" t="s">
        <v>54</v>
      </c>
      <c r="AA244" s="274" t="s">
        <v>53</v>
      </c>
      <c r="AB244" s="274" t="s">
        <v>667</v>
      </c>
      <c r="AC244" s="275"/>
      <c r="AD244" s="275">
        <v>62144000</v>
      </c>
      <c r="AE244" s="318" t="s">
        <v>25</v>
      </c>
      <c r="AF244" s="407">
        <v>62144000</v>
      </c>
      <c r="AG244" s="830">
        <f>AD244-AF244</f>
        <v>0</v>
      </c>
      <c r="AH244" s="723"/>
    </row>
    <row r="245" spans="1:34" s="652" customFormat="1" ht="21" customHeight="1">
      <c r="A245" s="24"/>
      <c r="B245" s="24"/>
      <c r="C245" s="24"/>
      <c r="D245" s="61"/>
      <c r="E245" s="60"/>
      <c r="F245" s="60"/>
      <c r="G245" s="60"/>
      <c r="H245" s="60"/>
      <c r="I245" s="60"/>
      <c r="J245" s="60"/>
      <c r="K245" s="60"/>
      <c r="L245" s="60"/>
      <c r="M245" s="60"/>
      <c r="N245" s="40"/>
      <c r="O245" s="273" t="s">
        <v>595</v>
      </c>
      <c r="P245" s="273"/>
      <c r="Q245" s="272"/>
      <c r="R245" s="272"/>
      <c r="S245" s="272">
        <v>500</v>
      </c>
      <c r="T245" s="274" t="s">
        <v>55</v>
      </c>
      <c r="U245" s="243" t="s">
        <v>56</v>
      </c>
      <c r="V245" s="272">
        <v>365</v>
      </c>
      <c r="W245" s="274" t="s">
        <v>82</v>
      </c>
      <c r="X245" s="243" t="s">
        <v>56</v>
      </c>
      <c r="Y245" s="274">
        <v>48</v>
      </c>
      <c r="Z245" s="274" t="s">
        <v>54</v>
      </c>
      <c r="AA245" s="274" t="s">
        <v>53</v>
      </c>
      <c r="AB245" s="274" t="s">
        <v>154</v>
      </c>
      <c r="AC245" s="275"/>
      <c r="AD245" s="275">
        <v>8760000</v>
      </c>
      <c r="AE245" s="318" t="s">
        <v>25</v>
      </c>
      <c r="AF245" s="407">
        <v>8760000</v>
      </c>
      <c r="AG245" s="830">
        <f t="shared" ref="AG245:AG254" si="27">AD245-AF245</f>
        <v>0</v>
      </c>
      <c r="AH245" s="723"/>
    </row>
    <row r="246" spans="1:34" s="652" customFormat="1" ht="21" customHeight="1">
      <c r="A246" s="24"/>
      <c r="B246" s="24"/>
      <c r="C246" s="24"/>
      <c r="D246" s="61"/>
      <c r="E246" s="60"/>
      <c r="F246" s="60"/>
      <c r="G246" s="60"/>
      <c r="H246" s="60"/>
      <c r="I246" s="60"/>
      <c r="J246" s="60"/>
      <c r="K246" s="60"/>
      <c r="L246" s="60"/>
      <c r="M246" s="60"/>
      <c r="N246" s="40"/>
      <c r="O246" s="273" t="s">
        <v>596</v>
      </c>
      <c r="P246" s="273"/>
      <c r="Q246" s="272"/>
      <c r="R246" s="272"/>
      <c r="S246" s="272">
        <v>5000</v>
      </c>
      <c r="T246" s="274" t="s">
        <v>55</v>
      </c>
      <c r="U246" s="243" t="s">
        <v>56</v>
      </c>
      <c r="V246" s="272">
        <v>12</v>
      </c>
      <c r="W246" s="274" t="s">
        <v>29</v>
      </c>
      <c r="X246" s="243" t="s">
        <v>56</v>
      </c>
      <c r="Y246" s="274">
        <v>48</v>
      </c>
      <c r="Z246" s="274" t="s">
        <v>54</v>
      </c>
      <c r="AA246" s="274" t="s">
        <v>53</v>
      </c>
      <c r="AB246" s="274" t="s">
        <v>154</v>
      </c>
      <c r="AC246" s="275"/>
      <c r="AD246" s="275">
        <v>2880000</v>
      </c>
      <c r="AE246" s="318" t="s">
        <v>25</v>
      </c>
      <c r="AF246" s="407">
        <v>2880000</v>
      </c>
      <c r="AG246" s="830">
        <f t="shared" si="27"/>
        <v>0</v>
      </c>
      <c r="AH246" s="723"/>
    </row>
    <row r="247" spans="1:34" s="652" customFormat="1" ht="21" customHeight="1">
      <c r="A247" s="24"/>
      <c r="B247" s="24"/>
      <c r="C247" s="24"/>
      <c r="D247" s="61"/>
      <c r="E247" s="60"/>
      <c r="F247" s="60"/>
      <c r="G247" s="60"/>
      <c r="H247" s="60"/>
      <c r="I247" s="60"/>
      <c r="J247" s="60"/>
      <c r="K247" s="60"/>
      <c r="L247" s="60"/>
      <c r="M247" s="60"/>
      <c r="N247" s="40"/>
      <c r="O247" s="273" t="s">
        <v>597</v>
      </c>
      <c r="P247" s="273"/>
      <c r="Q247" s="272"/>
      <c r="R247" s="272"/>
      <c r="S247" s="272">
        <v>12000</v>
      </c>
      <c r="T247" s="274" t="s">
        <v>55</v>
      </c>
      <c r="U247" s="243" t="s">
        <v>56</v>
      </c>
      <c r="V247" s="272">
        <v>4</v>
      </c>
      <c r="W247" s="274" t="s">
        <v>61</v>
      </c>
      <c r="X247" s="243" t="s">
        <v>56</v>
      </c>
      <c r="Y247" s="274">
        <v>48</v>
      </c>
      <c r="Z247" s="274" t="s">
        <v>54</v>
      </c>
      <c r="AA247" s="274" t="s">
        <v>53</v>
      </c>
      <c r="AB247" s="274" t="s">
        <v>154</v>
      </c>
      <c r="AC247" s="275"/>
      <c r="AD247" s="275">
        <v>2304000</v>
      </c>
      <c r="AE247" s="318" t="s">
        <v>25</v>
      </c>
      <c r="AF247" s="407">
        <v>2304000</v>
      </c>
      <c r="AG247" s="830">
        <f t="shared" si="27"/>
        <v>0</v>
      </c>
      <c r="AH247" s="723"/>
    </row>
    <row r="248" spans="1:34" s="652" customFormat="1" ht="21" customHeight="1">
      <c r="A248" s="24"/>
      <c r="B248" s="24"/>
      <c r="C248" s="24"/>
      <c r="D248" s="61"/>
      <c r="E248" s="60"/>
      <c r="F248" s="60"/>
      <c r="G248" s="60"/>
      <c r="H248" s="60"/>
      <c r="I248" s="60"/>
      <c r="J248" s="60"/>
      <c r="K248" s="60"/>
      <c r="L248" s="60"/>
      <c r="M248" s="60"/>
      <c r="N248" s="40"/>
      <c r="O248" s="273" t="s">
        <v>598</v>
      </c>
      <c r="P248" s="273"/>
      <c r="Q248" s="272"/>
      <c r="R248" s="272"/>
      <c r="S248" s="272">
        <v>50000</v>
      </c>
      <c r="T248" s="274" t="s">
        <v>55</v>
      </c>
      <c r="U248" s="243" t="s">
        <v>56</v>
      </c>
      <c r="V248" s="272">
        <v>1</v>
      </c>
      <c r="W248" s="274" t="s">
        <v>61</v>
      </c>
      <c r="X248" s="243" t="s">
        <v>56</v>
      </c>
      <c r="Y248" s="274">
        <v>32</v>
      </c>
      <c r="Z248" s="274" t="s">
        <v>54</v>
      </c>
      <c r="AA248" s="274" t="s">
        <v>53</v>
      </c>
      <c r="AB248" s="274" t="s">
        <v>69</v>
      </c>
      <c r="AC248" s="275"/>
      <c r="AD248" s="275">
        <v>1600000</v>
      </c>
      <c r="AE248" s="318" t="s">
        <v>25</v>
      </c>
      <c r="AF248" s="407">
        <v>1600000</v>
      </c>
      <c r="AG248" s="830">
        <f t="shared" si="27"/>
        <v>0</v>
      </c>
      <c r="AH248" s="723"/>
    </row>
    <row r="249" spans="1:34" s="652" customFormat="1" ht="21" customHeight="1">
      <c r="A249" s="24"/>
      <c r="B249" s="24"/>
      <c r="C249" s="24"/>
      <c r="D249" s="61"/>
      <c r="E249" s="60"/>
      <c r="F249" s="60"/>
      <c r="G249" s="60"/>
      <c r="H249" s="60"/>
      <c r="I249" s="60"/>
      <c r="J249" s="60"/>
      <c r="K249" s="60"/>
      <c r="L249" s="60"/>
      <c r="M249" s="60"/>
      <c r="N249" s="40"/>
      <c r="O249" s="273"/>
      <c r="P249" s="273"/>
      <c r="Q249" s="272"/>
      <c r="R249" s="272"/>
      <c r="S249" s="272">
        <v>50000</v>
      </c>
      <c r="T249" s="274" t="s">
        <v>55</v>
      </c>
      <c r="U249" s="243" t="s">
        <v>56</v>
      </c>
      <c r="V249" s="272">
        <v>1</v>
      </c>
      <c r="W249" s="274" t="s">
        <v>61</v>
      </c>
      <c r="X249" s="243" t="s">
        <v>56</v>
      </c>
      <c r="Y249" s="274">
        <v>32</v>
      </c>
      <c r="Z249" s="274" t="s">
        <v>54</v>
      </c>
      <c r="AA249" s="274" t="s">
        <v>53</v>
      </c>
      <c r="AB249" s="274" t="s">
        <v>69</v>
      </c>
      <c r="AC249" s="275"/>
      <c r="AD249" s="275">
        <v>1600000</v>
      </c>
      <c r="AE249" s="318" t="s">
        <v>25</v>
      </c>
      <c r="AF249" s="407">
        <v>1600000</v>
      </c>
      <c r="AG249" s="830">
        <f t="shared" si="27"/>
        <v>0</v>
      </c>
      <c r="AH249" s="723"/>
    </row>
    <row r="250" spans="1:34" s="652" customFormat="1" ht="21" customHeight="1">
      <c r="A250" s="24"/>
      <c r="B250" s="24"/>
      <c r="C250" s="24"/>
      <c r="D250" s="81"/>
      <c r="E250" s="60"/>
      <c r="F250" s="60"/>
      <c r="G250" s="60"/>
      <c r="H250" s="60"/>
      <c r="I250" s="60"/>
      <c r="J250" s="60"/>
      <c r="K250" s="60"/>
      <c r="L250" s="60"/>
      <c r="M250" s="60"/>
      <c r="N250" s="40"/>
      <c r="O250" s="273" t="s">
        <v>599</v>
      </c>
      <c r="P250" s="273"/>
      <c r="Q250" s="272"/>
      <c r="R250" s="272"/>
      <c r="S250" s="272">
        <v>40000</v>
      </c>
      <c r="T250" s="274" t="s">
        <v>55</v>
      </c>
      <c r="U250" s="243" t="s">
        <v>56</v>
      </c>
      <c r="V250" s="272">
        <v>1</v>
      </c>
      <c r="W250" s="274" t="s">
        <v>61</v>
      </c>
      <c r="X250" s="243" t="s">
        <v>56</v>
      </c>
      <c r="Y250" s="274">
        <v>32</v>
      </c>
      <c r="Z250" s="274" t="s">
        <v>54</v>
      </c>
      <c r="AA250" s="274" t="s">
        <v>53</v>
      </c>
      <c r="AB250" s="274" t="s">
        <v>69</v>
      </c>
      <c r="AC250" s="275"/>
      <c r="AD250" s="275">
        <v>1280000</v>
      </c>
      <c r="AE250" s="318" t="s">
        <v>25</v>
      </c>
      <c r="AF250" s="407">
        <v>1280000</v>
      </c>
      <c r="AG250" s="830">
        <f t="shared" si="27"/>
        <v>0</v>
      </c>
      <c r="AH250" s="723"/>
    </row>
    <row r="251" spans="1:34" s="652" customFormat="1" ht="21" customHeight="1">
      <c r="A251" s="24"/>
      <c r="B251" s="24"/>
      <c r="C251" s="24"/>
      <c r="D251" s="81"/>
      <c r="E251" s="60"/>
      <c r="F251" s="60"/>
      <c r="G251" s="60"/>
      <c r="H251" s="60"/>
      <c r="I251" s="60"/>
      <c r="J251" s="60"/>
      <c r="K251" s="60"/>
      <c r="L251" s="60"/>
      <c r="M251" s="60"/>
      <c r="N251" s="40"/>
      <c r="O251" s="271" t="s">
        <v>769</v>
      </c>
      <c r="P251" s="7"/>
      <c r="Q251" s="272"/>
      <c r="R251" s="272"/>
      <c r="S251" s="272">
        <v>40000</v>
      </c>
      <c r="T251" s="274" t="s">
        <v>55</v>
      </c>
      <c r="U251" s="243" t="s">
        <v>56</v>
      </c>
      <c r="V251" s="272">
        <v>1</v>
      </c>
      <c r="W251" s="274" t="s">
        <v>61</v>
      </c>
      <c r="X251" s="243" t="s">
        <v>56</v>
      </c>
      <c r="Y251" s="274">
        <v>16</v>
      </c>
      <c r="Z251" s="274" t="s">
        <v>54</v>
      </c>
      <c r="AA251" s="274" t="s">
        <v>53</v>
      </c>
      <c r="AB251" s="274" t="s">
        <v>667</v>
      </c>
      <c r="AC251" s="275"/>
      <c r="AD251" s="275">
        <v>640000</v>
      </c>
      <c r="AE251" s="318" t="s">
        <v>55</v>
      </c>
      <c r="AF251" s="407">
        <v>640000</v>
      </c>
      <c r="AG251" s="830">
        <f t="shared" si="27"/>
        <v>0</v>
      </c>
      <c r="AH251" s="723"/>
    </row>
    <row r="252" spans="1:34" s="652" customFormat="1" ht="21" customHeight="1">
      <c r="A252" s="24"/>
      <c r="B252" s="24"/>
      <c r="C252" s="24"/>
      <c r="D252" s="81"/>
      <c r="E252" s="60"/>
      <c r="F252" s="60"/>
      <c r="G252" s="60"/>
      <c r="H252" s="60"/>
      <c r="I252" s="60"/>
      <c r="J252" s="60"/>
      <c r="K252" s="60"/>
      <c r="L252" s="60"/>
      <c r="M252" s="60"/>
      <c r="N252" s="40"/>
      <c r="O252" s="271" t="s">
        <v>770</v>
      </c>
      <c r="P252" s="7"/>
      <c r="Q252" s="272"/>
      <c r="R252" s="272"/>
      <c r="S252" s="272"/>
      <c r="T252" s="274"/>
      <c r="U252" s="243"/>
      <c r="V252" s="272"/>
      <c r="W252" s="274"/>
      <c r="X252" s="243"/>
      <c r="Y252" s="274"/>
      <c r="Z252" s="274"/>
      <c r="AA252" s="274"/>
      <c r="AB252" s="274" t="s">
        <v>133</v>
      </c>
      <c r="AC252" s="275"/>
      <c r="AD252" s="275">
        <v>2730000</v>
      </c>
      <c r="AE252" s="318" t="s">
        <v>25</v>
      </c>
      <c r="AF252" s="407">
        <v>2730000</v>
      </c>
      <c r="AG252" s="830">
        <f t="shared" si="27"/>
        <v>0</v>
      </c>
      <c r="AH252" s="723"/>
    </row>
    <row r="253" spans="1:34" s="652" customFormat="1" ht="21" customHeight="1">
      <c r="A253" s="24"/>
      <c r="B253" s="24"/>
      <c r="C253" s="24"/>
      <c r="D253" s="81"/>
      <c r="E253" s="60"/>
      <c r="F253" s="60"/>
      <c r="G253" s="60"/>
      <c r="H253" s="60"/>
      <c r="I253" s="60"/>
      <c r="J253" s="60"/>
      <c r="K253" s="60"/>
      <c r="L253" s="60"/>
      <c r="M253" s="60"/>
      <c r="N253" s="40"/>
      <c r="O253" s="273"/>
      <c r="P253" s="273"/>
      <c r="Q253" s="272"/>
      <c r="R253" s="272"/>
      <c r="S253" s="272"/>
      <c r="T253" s="274"/>
      <c r="U253" s="243"/>
      <c r="V253" s="272"/>
      <c r="W253" s="274"/>
      <c r="X253" s="243"/>
      <c r="Y253" s="274"/>
      <c r="Z253" s="274"/>
      <c r="AA253" s="274"/>
      <c r="AB253" s="274" t="s">
        <v>807</v>
      </c>
      <c r="AC253" s="275"/>
      <c r="AD253" s="275">
        <v>2756000</v>
      </c>
      <c r="AE253" s="318" t="s">
        <v>55</v>
      </c>
      <c r="AF253" s="407">
        <v>2756000</v>
      </c>
      <c r="AG253" s="830">
        <f t="shared" si="27"/>
        <v>0</v>
      </c>
      <c r="AH253" s="723"/>
    </row>
    <row r="254" spans="1:34" s="652" customFormat="1" ht="21" customHeight="1">
      <c r="A254" s="24"/>
      <c r="B254" s="24"/>
      <c r="C254" s="24"/>
      <c r="D254" s="81"/>
      <c r="E254" s="60"/>
      <c r="F254" s="60"/>
      <c r="G254" s="60"/>
      <c r="H254" s="60"/>
      <c r="I254" s="60"/>
      <c r="J254" s="60"/>
      <c r="K254" s="60"/>
      <c r="L254" s="60"/>
      <c r="M254" s="60"/>
      <c r="N254" s="40"/>
      <c r="O254" s="273" t="s">
        <v>439</v>
      </c>
      <c r="P254" s="273"/>
      <c r="Q254" s="273"/>
      <c r="R254" s="273"/>
      <c r="S254" s="272"/>
      <c r="T254" s="243"/>
      <c r="U254" s="243"/>
      <c r="V254" s="272"/>
      <c r="W254" s="274"/>
      <c r="X254" s="243"/>
      <c r="Y254" s="274"/>
      <c r="Z254" s="274"/>
      <c r="AA254" s="274"/>
      <c r="AB254" s="274" t="s">
        <v>505</v>
      </c>
      <c r="AC254" s="272"/>
      <c r="AD254" s="275">
        <v>523000</v>
      </c>
      <c r="AE254" s="454" t="s">
        <v>55</v>
      </c>
      <c r="AF254" s="156">
        <v>523000</v>
      </c>
      <c r="AG254" s="830">
        <f t="shared" si="27"/>
        <v>0</v>
      </c>
      <c r="AH254" s="723"/>
    </row>
    <row r="255" spans="1:34" s="652" customFormat="1" ht="21" customHeight="1">
      <c r="A255" s="24"/>
      <c r="B255" s="24"/>
      <c r="C255" s="32"/>
      <c r="D255" s="82"/>
      <c r="E255" s="62"/>
      <c r="F255" s="62"/>
      <c r="G255" s="62"/>
      <c r="H255" s="62"/>
      <c r="I255" s="62"/>
      <c r="J255" s="62"/>
      <c r="K255" s="62"/>
      <c r="L255" s="62"/>
      <c r="M255" s="62"/>
      <c r="N255" s="49"/>
      <c r="O255" s="188"/>
      <c r="P255" s="188"/>
      <c r="Q255" s="188"/>
      <c r="R255" s="188"/>
      <c r="S255" s="188"/>
      <c r="T255" s="191"/>
      <c r="U255" s="191"/>
      <c r="V255" s="188"/>
      <c r="W255" s="191"/>
      <c r="X255" s="191"/>
      <c r="Y255" s="191"/>
      <c r="Z255" s="191"/>
      <c r="AA255" s="191"/>
      <c r="AB255" s="191"/>
      <c r="AC255" s="188"/>
      <c r="AD255" s="450"/>
      <c r="AE255" s="455"/>
      <c r="AF255" s="156"/>
      <c r="AG255" s="830"/>
      <c r="AH255" s="723"/>
    </row>
    <row r="256" spans="1:34" s="652" customFormat="1" ht="21" customHeight="1">
      <c r="A256" s="24"/>
      <c r="B256" s="24"/>
      <c r="C256" s="24" t="s">
        <v>76</v>
      </c>
      <c r="D256" s="81">
        <v>5700</v>
      </c>
      <c r="E256" s="60">
        <f>ROUND(AD256/1000,0)</f>
        <v>5700</v>
      </c>
      <c r="F256" s="65">
        <f>SUMIF($AB$257:$AB$259,"보조",$AD$257:$AD$259)/1000</f>
        <v>4200</v>
      </c>
      <c r="G256" s="65">
        <f>SUMIF($AB$257:$AB$259,"6종",$AD$257:$AD$259)/1000</f>
        <v>0</v>
      </c>
      <c r="H256" s="65">
        <f>SUMIF($AB$257:$AB$259,"4종",$AD$257:$AD$259)/1000</f>
        <v>0</v>
      </c>
      <c r="I256" s="65">
        <f>SUMIF($AB$257:$AB$259,"후원",$AD$257:$AD$259)/1000</f>
        <v>1500</v>
      </c>
      <c r="J256" s="65">
        <f>SUMIF($AB$257:$AB$259,"입소",$AD$257:$AD$259)/1000</f>
        <v>0</v>
      </c>
      <c r="K256" s="65">
        <f>SUMIF($AB$257:$AB$259,"법인",$AD$257:$AD$259)/1000</f>
        <v>0</v>
      </c>
      <c r="L256" s="65">
        <f>SUMIF($AB$257:$AB$259,"잡수",$AD$257:$AD$259)/1000</f>
        <v>0</v>
      </c>
      <c r="M256" s="60">
        <f>E256-D256</f>
        <v>0</v>
      </c>
      <c r="N256" s="40">
        <f>IF(D256=0,0,M256/D256)</f>
        <v>0</v>
      </c>
      <c r="O256" s="157" t="s">
        <v>77</v>
      </c>
      <c r="P256" s="158"/>
      <c r="Q256" s="158"/>
      <c r="R256" s="158"/>
      <c r="S256" s="158"/>
      <c r="T256" s="366"/>
      <c r="U256" s="366"/>
      <c r="V256" s="159"/>
      <c r="W256" s="366"/>
      <c r="X256" s="366"/>
      <c r="Y256" s="370" t="s">
        <v>123</v>
      </c>
      <c r="Z256" s="370"/>
      <c r="AA256" s="370"/>
      <c r="AB256" s="370"/>
      <c r="AC256" s="160"/>
      <c r="AD256" s="160">
        <v>5700000</v>
      </c>
      <c r="AE256" s="402" t="s">
        <v>25</v>
      </c>
      <c r="AF256" s="603">
        <v>5700000</v>
      </c>
      <c r="AG256" s="830">
        <f>AD256-AF256</f>
        <v>0</v>
      </c>
      <c r="AH256" s="723"/>
    </row>
    <row r="257" spans="1:34" s="652" customFormat="1" ht="21" customHeight="1">
      <c r="A257" s="24"/>
      <c r="B257" s="24"/>
      <c r="C257" s="24" t="s">
        <v>129</v>
      </c>
      <c r="D257" s="285"/>
      <c r="E257" s="283"/>
      <c r="F257" s="283"/>
      <c r="G257" s="283"/>
      <c r="H257" s="283"/>
      <c r="I257" s="283"/>
      <c r="J257" s="283"/>
      <c r="K257" s="283"/>
      <c r="L257" s="283"/>
      <c r="M257" s="60"/>
      <c r="N257" s="40"/>
      <c r="O257" s="273" t="s">
        <v>158</v>
      </c>
      <c r="P257" s="273"/>
      <c r="Q257" s="273"/>
      <c r="R257" s="273"/>
      <c r="S257" s="272">
        <v>350000</v>
      </c>
      <c r="T257" s="243" t="s">
        <v>55</v>
      </c>
      <c r="U257" s="243" t="s">
        <v>26</v>
      </c>
      <c r="V257" s="272">
        <v>12</v>
      </c>
      <c r="W257" s="243" t="s">
        <v>0</v>
      </c>
      <c r="X257" s="274" t="s">
        <v>27</v>
      </c>
      <c r="Y257" s="274"/>
      <c r="Z257" s="274"/>
      <c r="AA257" s="274"/>
      <c r="AB257" s="274" t="s">
        <v>69</v>
      </c>
      <c r="AC257" s="272"/>
      <c r="AD257" s="272">
        <v>4200000</v>
      </c>
      <c r="AE257" s="318" t="s">
        <v>55</v>
      </c>
      <c r="AF257" s="156">
        <v>4200000</v>
      </c>
      <c r="AG257" s="830">
        <f>AD257-AF257</f>
        <v>0</v>
      </c>
      <c r="AH257" s="723"/>
    </row>
    <row r="258" spans="1:34" s="652" customFormat="1" ht="21" customHeight="1">
      <c r="A258" s="24"/>
      <c r="B258" s="24"/>
      <c r="C258" s="24"/>
      <c r="D258" s="286"/>
      <c r="E258" s="284"/>
      <c r="F258" s="284"/>
      <c r="G258" s="284"/>
      <c r="H258" s="284"/>
      <c r="I258" s="284"/>
      <c r="J258" s="284"/>
      <c r="K258" s="284"/>
      <c r="L258" s="284"/>
      <c r="M258" s="60"/>
      <c r="N258" s="40"/>
      <c r="O258" s="273" t="s">
        <v>176</v>
      </c>
      <c r="P258" s="273"/>
      <c r="Q258" s="273"/>
      <c r="R258" s="273"/>
      <c r="S258" s="272"/>
      <c r="T258" s="243"/>
      <c r="U258" s="243"/>
      <c r="V258" s="272"/>
      <c r="W258" s="274"/>
      <c r="X258" s="274"/>
      <c r="Y258" s="274"/>
      <c r="Z258" s="274"/>
      <c r="AA258" s="274"/>
      <c r="AB258" s="274" t="s">
        <v>505</v>
      </c>
      <c r="AC258" s="272"/>
      <c r="AD258" s="272">
        <v>1500000</v>
      </c>
      <c r="AE258" s="318" t="s">
        <v>55</v>
      </c>
      <c r="AF258" s="156">
        <v>1500000</v>
      </c>
      <c r="AG258" s="830">
        <f>AD258-AF258</f>
        <v>0</v>
      </c>
      <c r="AH258" s="723"/>
    </row>
    <row r="259" spans="1:34" s="652" customFormat="1" ht="21" customHeight="1">
      <c r="A259" s="24"/>
      <c r="B259" s="24"/>
      <c r="C259" s="24"/>
      <c r="D259" s="81"/>
      <c r="E259" s="60"/>
      <c r="F259" s="60"/>
      <c r="G259" s="60"/>
      <c r="H259" s="60"/>
      <c r="I259" s="60"/>
      <c r="J259" s="60"/>
      <c r="K259" s="60"/>
      <c r="L259" s="60"/>
      <c r="M259" s="60"/>
      <c r="N259" s="40"/>
      <c r="O259" s="468"/>
      <c r="P259" s="468"/>
      <c r="Q259" s="468"/>
      <c r="R259" s="468"/>
      <c r="S259" s="467"/>
      <c r="T259" s="194"/>
      <c r="U259" s="243"/>
      <c r="V259" s="467"/>
      <c r="W259" s="351"/>
      <c r="X259" s="351"/>
      <c r="Y259" s="351"/>
      <c r="Z259" s="351"/>
      <c r="AA259" s="351"/>
      <c r="AB259" s="351"/>
      <c r="AC259" s="467"/>
      <c r="AD259" s="467"/>
      <c r="AE259" s="358"/>
      <c r="AF259" s="156"/>
      <c r="AG259" s="830"/>
      <c r="AH259" s="723"/>
    </row>
    <row r="260" spans="1:34" s="652" customFormat="1" ht="21" customHeight="1">
      <c r="A260" s="24"/>
      <c r="B260" s="24"/>
      <c r="C260" s="15" t="s">
        <v>71</v>
      </c>
      <c r="D260" s="83">
        <v>3840</v>
      </c>
      <c r="E260" s="64">
        <f>ROUND(AD260/1000,0)</f>
        <v>3840</v>
      </c>
      <c r="F260" s="65">
        <f>SUMIF($AB$261:$AB$262,"보조",$AD$261:$AD$262)/1000</f>
        <v>0</v>
      </c>
      <c r="G260" s="65">
        <f>SUMIF($AB$261:$AB$262,"6종",$AD$261:$AD$262)/1000</f>
        <v>0</v>
      </c>
      <c r="H260" s="65">
        <f>SUMIF($AB$261:$AB$262,"4종",$AD$261:$AD$262)/1000</f>
        <v>3840</v>
      </c>
      <c r="I260" s="65">
        <f>SUMIF($AB$261:$AB$262,"후원",$AD$261:$AD$262)/1000</f>
        <v>0</v>
      </c>
      <c r="J260" s="65">
        <f>SUMIF($AB$261:$AB$262,"입소",$AD$261:$AD$262)/1000</f>
        <v>0</v>
      </c>
      <c r="K260" s="65">
        <f>SUMIF($AB$261:$AB$262,"법인",$AD$261:$AD$262)/1000</f>
        <v>0</v>
      </c>
      <c r="L260" s="65">
        <f>SUMIF($AB$261:$AB$262,"잡수",$AD$261:$AD$262)/1000</f>
        <v>0</v>
      </c>
      <c r="M260" s="64">
        <f>E260-D260</f>
        <v>0</v>
      </c>
      <c r="N260" s="69">
        <f>IF(D260=0,0,M260/D260)</f>
        <v>0</v>
      </c>
      <c r="O260" s="157" t="s">
        <v>117</v>
      </c>
      <c r="P260" s="464"/>
      <c r="Q260" s="158"/>
      <c r="R260" s="158"/>
      <c r="S260" s="158"/>
      <c r="T260" s="366"/>
      <c r="U260" s="366"/>
      <c r="V260" s="159"/>
      <c r="W260" s="366"/>
      <c r="X260" s="366"/>
      <c r="Y260" s="370" t="s">
        <v>123</v>
      </c>
      <c r="Z260" s="370"/>
      <c r="AA260" s="370"/>
      <c r="AB260" s="370"/>
      <c r="AC260" s="160"/>
      <c r="AD260" s="160">
        <v>3840000</v>
      </c>
      <c r="AE260" s="402" t="s">
        <v>25</v>
      </c>
      <c r="AF260" s="603">
        <v>3840000</v>
      </c>
      <c r="AG260" s="830">
        <f>AD260-AF260</f>
        <v>0</v>
      </c>
      <c r="AH260" s="723"/>
    </row>
    <row r="261" spans="1:34" s="652" customFormat="1" ht="21" customHeight="1">
      <c r="A261" s="24"/>
      <c r="B261" s="24"/>
      <c r="C261" s="24"/>
      <c r="D261" s="61"/>
      <c r="E261" s="60"/>
      <c r="F261" s="60"/>
      <c r="G261" s="60"/>
      <c r="H261" s="60"/>
      <c r="I261" s="60"/>
      <c r="J261" s="60"/>
      <c r="K261" s="60"/>
      <c r="L261" s="60"/>
      <c r="M261" s="60"/>
      <c r="N261" s="40"/>
      <c r="O261" s="273" t="s">
        <v>771</v>
      </c>
      <c r="P261" s="273"/>
      <c r="Q261" s="272"/>
      <c r="R261" s="272"/>
      <c r="S261" s="272">
        <v>20000</v>
      </c>
      <c r="T261" s="274" t="s">
        <v>55</v>
      </c>
      <c r="U261" s="243" t="s">
        <v>56</v>
      </c>
      <c r="V261" s="272">
        <v>4</v>
      </c>
      <c r="W261" s="274" t="s">
        <v>61</v>
      </c>
      <c r="X261" s="243" t="s">
        <v>56</v>
      </c>
      <c r="Y261" s="274">
        <v>48</v>
      </c>
      <c r="Z261" s="274" t="s">
        <v>54</v>
      </c>
      <c r="AA261" s="274" t="s">
        <v>53</v>
      </c>
      <c r="AB261" s="274" t="s">
        <v>154</v>
      </c>
      <c r="AC261" s="275"/>
      <c r="AD261" s="275">
        <v>3840000</v>
      </c>
      <c r="AE261" s="318" t="s">
        <v>25</v>
      </c>
      <c r="AF261" s="407">
        <v>3840000</v>
      </c>
      <c r="AG261" s="830">
        <f>AD261-AF261</f>
        <v>0</v>
      </c>
      <c r="AH261" s="723"/>
    </row>
    <row r="262" spans="1:34" s="652" customFormat="1" ht="21" customHeight="1">
      <c r="A262" s="24"/>
      <c r="B262" s="24"/>
      <c r="C262" s="24"/>
      <c r="D262" s="81"/>
      <c r="E262" s="60"/>
      <c r="F262" s="60"/>
      <c r="G262" s="60"/>
      <c r="H262" s="60"/>
      <c r="I262" s="60"/>
      <c r="J262" s="60"/>
      <c r="K262" s="60"/>
      <c r="L262" s="60"/>
      <c r="M262" s="60"/>
      <c r="N262" s="40"/>
      <c r="O262" s="273"/>
      <c r="P262" s="273"/>
      <c r="Q262" s="272"/>
      <c r="R262" s="272"/>
      <c r="S262" s="272"/>
      <c r="T262" s="274"/>
      <c r="U262" s="243"/>
      <c r="V262" s="272"/>
      <c r="W262" s="274"/>
      <c r="X262" s="243"/>
      <c r="Y262" s="274"/>
      <c r="Z262" s="274"/>
      <c r="AA262" s="274"/>
      <c r="AB262" s="274"/>
      <c r="AC262" s="275"/>
      <c r="AD262" s="275"/>
      <c r="AE262" s="318"/>
      <c r="AF262" s="407"/>
      <c r="AG262" s="830"/>
      <c r="AH262" s="723"/>
    </row>
    <row r="263" spans="1:34" s="652" customFormat="1" ht="21" customHeight="1">
      <c r="A263" s="24"/>
      <c r="B263" s="24"/>
      <c r="C263" s="15" t="s">
        <v>72</v>
      </c>
      <c r="D263" s="83">
        <v>45147</v>
      </c>
      <c r="E263" s="64">
        <f>ROUND(AD263/1000,0)</f>
        <v>45147</v>
      </c>
      <c r="F263" s="65">
        <f>SUMIF($AB$264:$AB$268,"보조",$AD$264:$AD$268)/1000</f>
        <v>0</v>
      </c>
      <c r="G263" s="65">
        <f>SUMIF($AB$264:$AB$268,"6종",$AD$264:$AD$268)/1000</f>
        <v>9000</v>
      </c>
      <c r="H263" s="65">
        <f>SUMIF($AB$264:$AB$268,"4종",$AD$264:$AD$268)/1000</f>
        <v>1920</v>
      </c>
      <c r="I263" s="65">
        <f>SUMIF($AB$264:$AB$268,"후원",$AD$264:$AD$268)/1000</f>
        <v>34227</v>
      </c>
      <c r="J263" s="65">
        <f>SUMIF($AB$264:$AB$268,"입소",$AD$264:$AD$268)/1000</f>
        <v>0</v>
      </c>
      <c r="K263" s="65">
        <f>SUMIF($AB$264:$AB$268,"법인",$AD$264:$AD$268)/1000</f>
        <v>0</v>
      </c>
      <c r="L263" s="65">
        <f>SUMIF($AB$264:$AB$268,"잡수",$AD$264:$AD$268)/1000</f>
        <v>0</v>
      </c>
      <c r="M263" s="64">
        <f>E263-D263</f>
        <v>0</v>
      </c>
      <c r="N263" s="69">
        <f>IF(D263=0,0,M263/D263)</f>
        <v>0</v>
      </c>
      <c r="O263" s="157" t="s">
        <v>118</v>
      </c>
      <c r="P263" s="464"/>
      <c r="Q263" s="158"/>
      <c r="R263" s="158"/>
      <c r="S263" s="158"/>
      <c r="T263" s="366"/>
      <c r="U263" s="366"/>
      <c r="V263" s="159"/>
      <c r="W263" s="366"/>
      <c r="X263" s="366"/>
      <c r="Y263" s="370" t="s">
        <v>123</v>
      </c>
      <c r="Z263" s="370"/>
      <c r="AA263" s="370"/>
      <c r="AB263" s="370"/>
      <c r="AC263" s="160"/>
      <c r="AD263" s="160">
        <v>45147000</v>
      </c>
      <c r="AE263" s="402" t="s">
        <v>25</v>
      </c>
      <c r="AF263" s="603">
        <v>45147000</v>
      </c>
      <c r="AG263" s="830">
        <f t="shared" ref="AG263:AG267" si="28">AD263-AF263</f>
        <v>0</v>
      </c>
      <c r="AH263" s="723"/>
    </row>
    <row r="264" spans="1:34" s="652" customFormat="1" ht="21" customHeight="1">
      <c r="A264" s="24"/>
      <c r="B264" s="24"/>
      <c r="C264" s="24"/>
      <c r="D264" s="285"/>
      <c r="E264" s="283"/>
      <c r="F264" s="283"/>
      <c r="G264" s="283"/>
      <c r="H264" s="283"/>
      <c r="I264" s="283"/>
      <c r="J264" s="283"/>
      <c r="K264" s="283"/>
      <c r="L264" s="283"/>
      <c r="M264" s="60"/>
      <c r="N264" s="40"/>
      <c r="O264" s="273" t="s">
        <v>685</v>
      </c>
      <c r="P264" s="273"/>
      <c r="Q264" s="272"/>
      <c r="R264" s="272"/>
      <c r="S264" s="272">
        <v>40000</v>
      </c>
      <c r="T264" s="274" t="s">
        <v>55</v>
      </c>
      <c r="U264" s="243" t="s">
        <v>56</v>
      </c>
      <c r="V264" s="272">
        <v>1</v>
      </c>
      <c r="W264" s="274" t="s">
        <v>61</v>
      </c>
      <c r="X264" s="243" t="s">
        <v>56</v>
      </c>
      <c r="Y264" s="274">
        <v>48</v>
      </c>
      <c r="Z264" s="274" t="s">
        <v>54</v>
      </c>
      <c r="AA264" s="274" t="s">
        <v>53</v>
      </c>
      <c r="AB264" s="274" t="s">
        <v>154</v>
      </c>
      <c r="AC264" s="275"/>
      <c r="AD264" s="275">
        <v>1920000</v>
      </c>
      <c r="AE264" s="318" t="s">
        <v>25</v>
      </c>
      <c r="AF264" s="407">
        <v>1920000</v>
      </c>
      <c r="AG264" s="830">
        <f t="shared" si="28"/>
        <v>0</v>
      </c>
      <c r="AH264" s="723"/>
    </row>
    <row r="265" spans="1:34" s="652" customFormat="1" ht="21" customHeight="1">
      <c r="A265" s="24"/>
      <c r="B265" s="24"/>
      <c r="C265" s="24"/>
      <c r="D265" s="286"/>
      <c r="E265" s="284"/>
      <c r="F265" s="284"/>
      <c r="G265" s="284"/>
      <c r="H265" s="284"/>
      <c r="I265" s="284"/>
      <c r="J265" s="284"/>
      <c r="K265" s="284"/>
      <c r="L265" s="284"/>
      <c r="M265" s="60"/>
      <c r="N265" s="143"/>
      <c r="O265" s="148" t="s">
        <v>686</v>
      </c>
      <c r="P265" s="273"/>
      <c r="Q265" s="273"/>
      <c r="R265" s="273"/>
      <c r="S265" s="272">
        <v>100000</v>
      </c>
      <c r="T265" s="274" t="s">
        <v>55</v>
      </c>
      <c r="U265" s="243" t="s">
        <v>56</v>
      </c>
      <c r="V265" s="272">
        <v>90</v>
      </c>
      <c r="W265" s="274" t="s">
        <v>82</v>
      </c>
      <c r="X265" s="243" t="s">
        <v>56</v>
      </c>
      <c r="Y265" s="311">
        <v>1</v>
      </c>
      <c r="Z265" s="274" t="s">
        <v>54</v>
      </c>
      <c r="AA265" s="274" t="s">
        <v>53</v>
      </c>
      <c r="AB265" s="274" t="s">
        <v>496</v>
      </c>
      <c r="AC265" s="275"/>
      <c r="AD265" s="272">
        <v>9000000</v>
      </c>
      <c r="AE265" s="318" t="s">
        <v>55</v>
      </c>
      <c r="AF265" s="156">
        <v>9000000</v>
      </c>
      <c r="AG265" s="830">
        <f t="shared" si="28"/>
        <v>0</v>
      </c>
      <c r="AH265" s="723"/>
    </row>
    <row r="266" spans="1:34" s="652" customFormat="1" ht="21" customHeight="1">
      <c r="A266" s="24"/>
      <c r="B266" s="24"/>
      <c r="C266" s="24"/>
      <c r="D266" s="81"/>
      <c r="E266" s="60"/>
      <c r="F266" s="60"/>
      <c r="G266" s="60"/>
      <c r="H266" s="60"/>
      <c r="I266" s="60"/>
      <c r="J266" s="60"/>
      <c r="K266" s="60"/>
      <c r="L266" s="60"/>
      <c r="M266" s="60"/>
      <c r="N266" s="40"/>
      <c r="O266" s="273" t="s">
        <v>687</v>
      </c>
      <c r="P266" s="273"/>
      <c r="Q266" s="273"/>
      <c r="R266" s="273"/>
      <c r="S266" s="272">
        <v>200000</v>
      </c>
      <c r="T266" s="243" t="s">
        <v>55</v>
      </c>
      <c r="U266" s="243" t="s">
        <v>26</v>
      </c>
      <c r="V266" s="272">
        <v>12</v>
      </c>
      <c r="W266" s="274" t="s">
        <v>0</v>
      </c>
      <c r="X266" s="274"/>
      <c r="Y266" s="897"/>
      <c r="Z266" s="191"/>
      <c r="AA266" s="897" t="s">
        <v>53</v>
      </c>
      <c r="AB266" s="274" t="s">
        <v>505</v>
      </c>
      <c r="AC266" s="272"/>
      <c r="AD266" s="272">
        <v>2400000</v>
      </c>
      <c r="AE266" s="318" t="s">
        <v>25</v>
      </c>
      <c r="AF266" s="156">
        <v>2400000</v>
      </c>
      <c r="AG266" s="830">
        <f t="shared" si="28"/>
        <v>0</v>
      </c>
      <c r="AH266" s="723"/>
    </row>
    <row r="267" spans="1:34" s="652" customFormat="1" ht="21" customHeight="1">
      <c r="A267" s="24"/>
      <c r="B267" s="24"/>
      <c r="C267" s="24"/>
      <c r="D267" s="81"/>
      <c r="E267" s="850"/>
      <c r="F267" s="850"/>
      <c r="G267" s="850"/>
      <c r="H267" s="850"/>
      <c r="I267" s="850"/>
      <c r="J267" s="850"/>
      <c r="K267" s="850"/>
      <c r="L267" s="850"/>
      <c r="M267" s="851"/>
      <c r="N267" s="40"/>
      <c r="O267" s="196" t="s">
        <v>688</v>
      </c>
      <c r="P267" s="196"/>
      <c r="Q267" s="196"/>
      <c r="R267" s="196"/>
      <c r="S267" s="196"/>
      <c r="T267" s="898"/>
      <c r="U267" s="274"/>
      <c r="V267" s="272"/>
      <c r="X267" s="274"/>
      <c r="Y267" s="191" t="s">
        <v>809</v>
      </c>
      <c r="Z267" s="274"/>
      <c r="AA267" s="274"/>
      <c r="AB267" s="274" t="s">
        <v>505</v>
      </c>
      <c r="AC267" s="272"/>
      <c r="AD267" s="272">
        <v>31827000</v>
      </c>
      <c r="AE267" s="318" t="s">
        <v>55</v>
      </c>
      <c r="AF267" s="156">
        <v>31827000</v>
      </c>
      <c r="AG267" s="830">
        <f t="shared" si="28"/>
        <v>0</v>
      </c>
      <c r="AH267" s="723"/>
    </row>
    <row r="268" spans="1:34" s="652" customFormat="1" ht="21" customHeight="1">
      <c r="A268" s="24"/>
      <c r="B268" s="24"/>
      <c r="C268" s="32"/>
      <c r="D268" s="82"/>
      <c r="E268" s="852"/>
      <c r="F268" s="852"/>
      <c r="G268" s="852"/>
      <c r="H268" s="852"/>
      <c r="I268" s="852"/>
      <c r="J268" s="852"/>
      <c r="K268" s="852"/>
      <c r="L268" s="852"/>
      <c r="M268" s="853"/>
      <c r="N268" s="49"/>
      <c r="O268" s="196"/>
      <c r="P268" s="196"/>
      <c r="Q268" s="196"/>
      <c r="R268" s="196"/>
      <c r="S268" s="196"/>
      <c r="T268" s="898"/>
      <c r="U268" s="274"/>
      <c r="V268" s="272"/>
      <c r="W268" s="274"/>
      <c r="X268" s="274"/>
      <c r="Y268" s="274"/>
      <c r="Z268" s="274"/>
      <c r="AA268" s="274"/>
      <c r="AB268" s="274"/>
      <c r="AC268" s="272"/>
      <c r="AD268" s="272"/>
      <c r="AE268" s="318"/>
      <c r="AF268" s="156"/>
      <c r="AG268" s="830"/>
      <c r="AH268" s="723"/>
    </row>
    <row r="269" spans="1:34" s="652" customFormat="1" ht="21" customHeight="1">
      <c r="A269" s="24"/>
      <c r="B269" s="24"/>
      <c r="C269" s="24" t="s">
        <v>73</v>
      </c>
      <c r="D269" s="73">
        <v>34294</v>
      </c>
      <c r="E269" s="60">
        <f>ROUND(AD269/1000,0)</f>
        <v>34294</v>
      </c>
      <c r="F269" s="65">
        <f>SUMIF($AB$270:$AB$274,"보조",$AD$270:$AD$274)/1000</f>
        <v>28200</v>
      </c>
      <c r="G269" s="65">
        <f>SUMIF($AB$270:$AB$274,"6종",$AD$270:$AD$274)/1000</f>
        <v>0</v>
      </c>
      <c r="H269" s="65">
        <f>SUMIF($AB$270:$AB$274,"4종",$AD$270:$AD$274)/1000</f>
        <v>0</v>
      </c>
      <c r="I269" s="65">
        <f>SUMIF($AB$270:$AB$274,"후원",$AD$270:$AD$274)/1000</f>
        <v>5500</v>
      </c>
      <c r="J269" s="65">
        <f>SUMIF($AB$270:$AB$274,"입소",$AD$270:$AD$274)/1000</f>
        <v>594</v>
      </c>
      <c r="K269" s="65">
        <f>SUMIF($AB$270:$AB$274,"법인",$AD$270:$AD$274)/1000</f>
        <v>0</v>
      </c>
      <c r="L269" s="65">
        <f>SUMIF($AB$270:$AB$274,"잡수",$AD$270:$AD$274)/1000</f>
        <v>0</v>
      </c>
      <c r="M269" s="60">
        <f>E269-D269</f>
        <v>0</v>
      </c>
      <c r="N269" s="40">
        <f>IF(D269=0,0,M269/D269)</f>
        <v>0</v>
      </c>
      <c r="O269" s="157" t="s">
        <v>78</v>
      </c>
      <c r="P269" s="158"/>
      <c r="Q269" s="158"/>
      <c r="R269" s="158"/>
      <c r="S269" s="158"/>
      <c r="T269" s="366"/>
      <c r="U269" s="366"/>
      <c r="V269" s="159"/>
      <c r="W269" s="366"/>
      <c r="X269" s="366"/>
      <c r="Y269" s="370" t="s">
        <v>123</v>
      </c>
      <c r="Z269" s="370"/>
      <c r="AA269" s="370"/>
      <c r="AB269" s="370"/>
      <c r="AC269" s="160"/>
      <c r="AD269" s="160">
        <v>34294000</v>
      </c>
      <c r="AE269" s="402" t="s">
        <v>25</v>
      </c>
      <c r="AF269" s="603">
        <v>34294000</v>
      </c>
      <c r="AG269" s="830">
        <f>AD269-AF269</f>
        <v>0</v>
      </c>
      <c r="AH269" s="723"/>
    </row>
    <row r="270" spans="1:34" s="652" customFormat="1" ht="21" customHeight="1">
      <c r="A270" s="24"/>
      <c r="B270" s="24"/>
      <c r="C270" s="24"/>
      <c r="D270" s="285"/>
      <c r="E270" s="283"/>
      <c r="F270" s="283"/>
      <c r="G270" s="283"/>
      <c r="H270" s="283"/>
      <c r="I270" s="283"/>
      <c r="J270" s="283"/>
      <c r="K270" s="283"/>
      <c r="L270" s="283"/>
      <c r="M270" s="60"/>
      <c r="N270" s="40"/>
      <c r="O270" s="273" t="s">
        <v>159</v>
      </c>
      <c r="P270" s="273"/>
      <c r="Q270" s="273"/>
      <c r="R270" s="273"/>
      <c r="S270" s="272">
        <v>1250000</v>
      </c>
      <c r="T270" s="243" t="s">
        <v>55</v>
      </c>
      <c r="U270" s="243" t="s">
        <v>26</v>
      </c>
      <c r="V270" s="272">
        <v>12</v>
      </c>
      <c r="W270" s="274" t="s">
        <v>0</v>
      </c>
      <c r="X270" s="274"/>
      <c r="Y270" s="897"/>
      <c r="Z270" s="191"/>
      <c r="AA270" s="897" t="s">
        <v>53</v>
      </c>
      <c r="AB270" s="274" t="s">
        <v>69</v>
      </c>
      <c r="AC270" s="272"/>
      <c r="AD270" s="272">
        <v>15000000</v>
      </c>
      <c r="AE270" s="318" t="s">
        <v>25</v>
      </c>
      <c r="AF270" s="156">
        <v>15000000</v>
      </c>
      <c r="AG270" s="830">
        <f>AD270-AF270</f>
        <v>0</v>
      </c>
      <c r="AH270" s="723"/>
    </row>
    <row r="271" spans="1:34" s="652" customFormat="1" ht="21" customHeight="1">
      <c r="A271" s="24"/>
      <c r="B271" s="24"/>
      <c r="C271" s="24"/>
      <c r="D271" s="286"/>
      <c r="E271" s="284"/>
      <c r="F271" s="284"/>
      <c r="G271" s="284"/>
      <c r="H271" s="284"/>
      <c r="I271" s="284"/>
      <c r="J271" s="284"/>
      <c r="K271" s="284"/>
      <c r="L271" s="284"/>
      <c r="M271" s="60"/>
      <c r="N271" s="40"/>
      <c r="O271" s="273" t="s">
        <v>177</v>
      </c>
      <c r="P271" s="273"/>
      <c r="Q271" s="273"/>
      <c r="R271" s="273"/>
      <c r="S271" s="272">
        <v>1100000</v>
      </c>
      <c r="T271" s="243" t="s">
        <v>25</v>
      </c>
      <c r="U271" s="243" t="s">
        <v>26</v>
      </c>
      <c r="V271" s="272">
        <v>12</v>
      </c>
      <c r="W271" s="243" t="s">
        <v>29</v>
      </c>
      <c r="X271" s="243"/>
      <c r="Y271" s="274"/>
      <c r="Z271" s="274"/>
      <c r="AA271" s="274" t="s">
        <v>53</v>
      </c>
      <c r="AB271" s="274" t="s">
        <v>69</v>
      </c>
      <c r="AC271" s="272"/>
      <c r="AD271" s="272">
        <v>13200000</v>
      </c>
      <c r="AE271" s="318" t="s">
        <v>55</v>
      </c>
      <c r="AF271" s="156">
        <v>13200000</v>
      </c>
      <c r="AG271" s="830">
        <f>AD271-AF271</f>
        <v>0</v>
      </c>
      <c r="AH271" s="723"/>
    </row>
    <row r="272" spans="1:34" s="652" customFormat="1" ht="21" customHeight="1">
      <c r="A272" s="24"/>
      <c r="B272" s="24"/>
      <c r="C272" s="24"/>
      <c r="D272" s="81"/>
      <c r="E272" s="60"/>
      <c r="F272" s="60"/>
      <c r="G272" s="60"/>
      <c r="H272" s="60"/>
      <c r="I272" s="60"/>
      <c r="J272" s="60"/>
      <c r="K272" s="60"/>
      <c r="L272" s="60"/>
      <c r="M272" s="60"/>
      <c r="N272" s="40"/>
      <c r="O272" s="273" t="s">
        <v>608</v>
      </c>
      <c r="P272" s="273"/>
      <c r="Q272" s="273"/>
      <c r="R272" s="273"/>
      <c r="S272" s="272"/>
      <c r="T272" s="243"/>
      <c r="U272" s="243"/>
      <c r="V272" s="272"/>
      <c r="W272" s="243"/>
      <c r="X272" s="274"/>
      <c r="Y272" s="274"/>
      <c r="Z272" s="274"/>
      <c r="AA272" s="274"/>
      <c r="AB272" s="274" t="s">
        <v>133</v>
      </c>
      <c r="AC272" s="272"/>
      <c r="AD272" s="272">
        <v>5500000</v>
      </c>
      <c r="AE272" s="318" t="s">
        <v>55</v>
      </c>
      <c r="AF272" s="156">
        <v>5500000</v>
      </c>
      <c r="AG272" s="830">
        <f>AD272-AF272</f>
        <v>0</v>
      </c>
      <c r="AH272" s="723"/>
    </row>
    <row r="273" spans="1:34" s="652" customFormat="1" ht="21" customHeight="1">
      <c r="A273" s="24"/>
      <c r="B273" s="24"/>
      <c r="C273" s="24"/>
      <c r="D273" s="81"/>
      <c r="E273" s="60"/>
      <c r="F273" s="60"/>
      <c r="G273" s="60"/>
      <c r="H273" s="60"/>
      <c r="I273" s="60"/>
      <c r="J273" s="60"/>
      <c r="K273" s="60"/>
      <c r="L273" s="60"/>
      <c r="M273" s="60"/>
      <c r="N273" s="40"/>
      <c r="O273" s="273"/>
      <c r="P273" s="273"/>
      <c r="Q273" s="273"/>
      <c r="R273" s="273"/>
      <c r="S273" s="272"/>
      <c r="T273" s="243"/>
      <c r="U273" s="243"/>
      <c r="V273" s="272"/>
      <c r="W273" s="243"/>
      <c r="X273" s="274"/>
      <c r="Y273" s="274"/>
      <c r="Z273" s="274"/>
      <c r="AA273" s="274"/>
      <c r="AB273" s="274" t="s">
        <v>667</v>
      </c>
      <c r="AC273" s="272"/>
      <c r="AD273" s="272">
        <v>594000</v>
      </c>
      <c r="AE273" s="318" t="s">
        <v>55</v>
      </c>
      <c r="AF273" s="156">
        <v>594000</v>
      </c>
      <c r="AG273" s="830">
        <f>AD273-AF273</f>
        <v>0</v>
      </c>
      <c r="AH273" s="723"/>
    </row>
    <row r="274" spans="1:34" s="652" customFormat="1" ht="21" customHeight="1">
      <c r="A274" s="24"/>
      <c r="B274" s="24"/>
      <c r="C274" s="24"/>
      <c r="D274" s="81"/>
      <c r="E274" s="60"/>
      <c r="F274" s="60"/>
      <c r="G274" s="60"/>
      <c r="H274" s="60"/>
      <c r="I274" s="60"/>
      <c r="J274" s="60"/>
      <c r="K274" s="60"/>
      <c r="L274" s="60"/>
      <c r="M274" s="60"/>
      <c r="N274" s="40"/>
      <c r="O274" s="273"/>
      <c r="P274" s="273"/>
      <c r="Q274" s="273"/>
      <c r="R274" s="273"/>
      <c r="S274" s="272"/>
      <c r="T274" s="243"/>
      <c r="U274" s="243"/>
      <c r="V274" s="272"/>
      <c r="W274" s="243"/>
      <c r="X274" s="274"/>
      <c r="Y274" s="274"/>
      <c r="Z274" s="274"/>
      <c r="AA274" s="274"/>
      <c r="AB274" s="274"/>
      <c r="AC274" s="272"/>
      <c r="AD274" s="272"/>
      <c r="AE274" s="318"/>
      <c r="AF274" s="156"/>
      <c r="AG274" s="830"/>
      <c r="AH274" s="723"/>
    </row>
    <row r="275" spans="1:34" s="652" customFormat="1" ht="21" customHeight="1">
      <c r="A275" s="24"/>
      <c r="B275" s="15" t="s">
        <v>79</v>
      </c>
      <c r="C275" s="167" t="s">
        <v>126</v>
      </c>
      <c r="D275" s="169">
        <f t="shared" ref="D275:M275" si="29">SUM(D276,D291,D306,D327,D341,D349,D356,D361,D368)</f>
        <v>139347</v>
      </c>
      <c r="E275" s="169">
        <f t="shared" si="29"/>
        <v>139347</v>
      </c>
      <c r="F275" s="169">
        <f t="shared" si="29"/>
        <v>1300</v>
      </c>
      <c r="G275" s="169">
        <f t="shared" si="29"/>
        <v>5480</v>
      </c>
      <c r="H275" s="169">
        <f t="shared" si="29"/>
        <v>0</v>
      </c>
      <c r="I275" s="169">
        <f t="shared" si="29"/>
        <v>62149</v>
      </c>
      <c r="J275" s="169">
        <f t="shared" si="29"/>
        <v>29198</v>
      </c>
      <c r="K275" s="169">
        <f t="shared" si="29"/>
        <v>12600</v>
      </c>
      <c r="L275" s="169">
        <f t="shared" si="29"/>
        <v>28620</v>
      </c>
      <c r="M275" s="169">
        <f t="shared" si="29"/>
        <v>0</v>
      </c>
      <c r="N275" s="657">
        <f>IF(D275=0,0,M275/D275)</f>
        <v>0</v>
      </c>
      <c r="O275" s="171"/>
      <c r="P275" s="171"/>
      <c r="Q275" s="171"/>
      <c r="R275" s="171"/>
      <c r="S275" s="171"/>
      <c r="T275" s="364"/>
      <c r="U275" s="364"/>
      <c r="V275" s="172"/>
      <c r="W275" s="364"/>
      <c r="X275" s="364"/>
      <c r="Y275" s="364" t="s">
        <v>28</v>
      </c>
      <c r="Z275" s="364"/>
      <c r="AA275" s="364"/>
      <c r="AB275" s="364"/>
      <c r="AC275" s="405"/>
      <c r="AD275" s="405">
        <v>139347000</v>
      </c>
      <c r="AE275" s="400" t="s">
        <v>25</v>
      </c>
      <c r="AF275" s="681">
        <v>139347000</v>
      </c>
      <c r="AG275" s="830">
        <f>AD275-AF275</f>
        <v>0</v>
      </c>
      <c r="AH275" s="723"/>
    </row>
    <row r="276" spans="1:34" s="652" customFormat="1" ht="21" customHeight="1">
      <c r="A276" s="24"/>
      <c r="B276" s="24" t="s">
        <v>116</v>
      </c>
      <c r="C276" s="15" t="s">
        <v>179</v>
      </c>
      <c r="D276" s="60">
        <v>3608</v>
      </c>
      <c r="E276" s="60">
        <f>ROUND(AD276/1000,0)</f>
        <v>3608</v>
      </c>
      <c r="F276" s="65">
        <f>SUMIF($AB$277:$AB$290,"보조",$AD$277:$AD$290)/1000</f>
        <v>0</v>
      </c>
      <c r="G276" s="65">
        <f>SUMIF($AB$277:$AB$290,"6종",$AD$277:$AD$290)/1000</f>
        <v>0</v>
      </c>
      <c r="H276" s="65">
        <f>SUMIF($AB$277:$AB$290,"4종",$AD$277:$AD$290)/1000</f>
        <v>0</v>
      </c>
      <c r="I276" s="65">
        <f>SUMIF($AB$277:$AB$290,"후원",$AD$277:$AD$290)/1000</f>
        <v>3608</v>
      </c>
      <c r="J276" s="65">
        <f>SUMIF($AB$277:$AB$290,"입소",$AD$277:$AD$290)/1000</f>
        <v>0</v>
      </c>
      <c r="K276" s="65">
        <f>SUMIF($AB$277:$AB$290,"법인",$AD$277:$AD$290)/1000</f>
        <v>0</v>
      </c>
      <c r="L276" s="65">
        <f>SUMIF($AB$277:$AB$290,"잡수",$AD$277:$AD$290)/1000</f>
        <v>0</v>
      </c>
      <c r="M276" s="60">
        <f>E276-D276</f>
        <v>0</v>
      </c>
      <c r="N276" s="40">
        <f>IF(D276=0,0,M276/D276)</f>
        <v>0</v>
      </c>
      <c r="O276" s="157" t="s">
        <v>500</v>
      </c>
      <c r="P276" s="158"/>
      <c r="Q276" s="158"/>
      <c r="R276" s="158"/>
      <c r="S276" s="158"/>
      <c r="T276" s="366"/>
      <c r="U276" s="366"/>
      <c r="V276" s="159"/>
      <c r="W276" s="366"/>
      <c r="X276" s="366"/>
      <c r="Y276" s="370" t="s">
        <v>123</v>
      </c>
      <c r="Z276" s="370"/>
      <c r="AA276" s="370"/>
      <c r="AB276" s="370"/>
      <c r="AC276" s="160"/>
      <c r="AD276" s="160">
        <v>3608000</v>
      </c>
      <c r="AE276" s="402" t="s">
        <v>25</v>
      </c>
      <c r="AF276" s="794">
        <v>3608000</v>
      </c>
      <c r="AG276" s="830">
        <f>AD276-AF276</f>
        <v>0</v>
      </c>
      <c r="AH276" s="723"/>
    </row>
    <row r="277" spans="1:34" s="652" customFormat="1" ht="21" customHeight="1">
      <c r="A277" s="24"/>
      <c r="B277" s="24"/>
      <c r="C277" s="24" t="s">
        <v>116</v>
      </c>
      <c r="D277" s="285"/>
      <c r="E277" s="283"/>
      <c r="F277" s="283"/>
      <c r="G277" s="283"/>
      <c r="H277" s="283"/>
      <c r="I277" s="283"/>
      <c r="J277" s="283"/>
      <c r="K277" s="283"/>
      <c r="L277" s="283"/>
      <c r="M277" s="60"/>
      <c r="N277" s="40"/>
      <c r="O277" s="271" t="s">
        <v>184</v>
      </c>
      <c r="P277" s="196"/>
      <c r="Q277" s="196"/>
      <c r="R277" s="196"/>
      <c r="S277" s="196"/>
      <c r="T277" s="191"/>
      <c r="U277" s="191"/>
      <c r="V277" s="188"/>
      <c r="W277" s="191"/>
      <c r="X277" s="191"/>
      <c r="Y277" s="191"/>
      <c r="Z277" s="191"/>
      <c r="AA277" s="191"/>
      <c r="AB277" s="191"/>
      <c r="AC277" s="196"/>
      <c r="AD277" s="607"/>
      <c r="AE277" s="333"/>
      <c r="AF277" s="407"/>
      <c r="AG277" s="830"/>
      <c r="AH277" s="723"/>
    </row>
    <row r="278" spans="1:34" s="652" customFormat="1" ht="21" customHeight="1">
      <c r="A278" s="24"/>
      <c r="B278" s="24"/>
      <c r="C278" s="24"/>
      <c r="D278" s="286"/>
      <c r="E278" s="284"/>
      <c r="F278" s="284"/>
      <c r="G278" s="284"/>
      <c r="H278" s="284"/>
      <c r="I278" s="284"/>
      <c r="J278" s="284"/>
      <c r="K278" s="284"/>
      <c r="L278" s="284"/>
      <c r="M278" s="60"/>
      <c r="N278" s="40"/>
      <c r="O278" s="273" t="s">
        <v>429</v>
      </c>
      <c r="P278" s="196"/>
      <c r="Q278" s="196"/>
      <c r="R278" s="196"/>
      <c r="S278" s="196"/>
      <c r="T278" s="191"/>
      <c r="U278" s="191"/>
      <c r="V278" s="188"/>
      <c r="W278" s="191"/>
      <c r="X278" s="191"/>
      <c r="Y278" s="191"/>
      <c r="Z278" s="191"/>
      <c r="AA278" s="191"/>
      <c r="AB278" s="191" t="s">
        <v>505</v>
      </c>
      <c r="AC278" s="196"/>
      <c r="AD278" s="272">
        <v>400000</v>
      </c>
      <c r="AE278" s="333" t="s">
        <v>55</v>
      </c>
      <c r="AF278" s="156">
        <v>400000</v>
      </c>
      <c r="AG278" s="830">
        <f t="shared" ref="AG278:AG282" si="30">AD278-AF278</f>
        <v>0</v>
      </c>
      <c r="AH278" s="723"/>
    </row>
    <row r="279" spans="1:34" s="652" customFormat="1" ht="21" customHeight="1">
      <c r="A279" s="24"/>
      <c r="B279" s="24"/>
      <c r="C279" s="24"/>
      <c r="D279" s="81"/>
      <c r="E279" s="60"/>
      <c r="F279" s="60"/>
      <c r="G279" s="60"/>
      <c r="H279" s="60"/>
      <c r="I279" s="60"/>
      <c r="J279" s="60"/>
      <c r="K279" s="60"/>
      <c r="L279" s="60"/>
      <c r="M279" s="60"/>
      <c r="N279" s="40"/>
      <c r="O279" s="273" t="s">
        <v>480</v>
      </c>
      <c r="P279" s="196"/>
      <c r="Q279" s="196"/>
      <c r="R279" s="196"/>
      <c r="S279" s="272">
        <v>25000</v>
      </c>
      <c r="T279" s="243" t="s">
        <v>25</v>
      </c>
      <c r="U279" s="243" t="s">
        <v>26</v>
      </c>
      <c r="V279" s="272">
        <v>22</v>
      </c>
      <c r="W279" s="243" t="s">
        <v>54</v>
      </c>
      <c r="X279" s="243"/>
      <c r="Y279" s="274"/>
      <c r="Z279" s="274"/>
      <c r="AA279" s="274" t="s">
        <v>53</v>
      </c>
      <c r="AB279" s="274" t="s">
        <v>505</v>
      </c>
      <c r="AC279" s="272"/>
      <c r="AD279" s="272">
        <v>550000</v>
      </c>
      <c r="AE279" s="318" t="s">
        <v>55</v>
      </c>
      <c r="AF279" s="156">
        <v>550000</v>
      </c>
      <c r="AG279" s="830">
        <f t="shared" si="30"/>
        <v>0</v>
      </c>
      <c r="AH279" s="723"/>
    </row>
    <row r="280" spans="1:34" s="652" customFormat="1" ht="21" customHeight="1">
      <c r="A280" s="24"/>
      <c r="B280" s="24"/>
      <c r="C280" s="24"/>
      <c r="D280" s="81"/>
      <c r="E280" s="60"/>
      <c r="F280" s="60"/>
      <c r="G280" s="60"/>
      <c r="H280" s="60"/>
      <c r="I280" s="60"/>
      <c r="J280" s="60"/>
      <c r="K280" s="60"/>
      <c r="L280" s="60"/>
      <c r="M280" s="60"/>
      <c r="N280" s="40"/>
      <c r="O280" s="273" t="s">
        <v>406</v>
      </c>
      <c r="P280" s="196"/>
      <c r="Q280" s="196"/>
      <c r="R280" s="196"/>
      <c r="S280" s="272">
        <v>20000</v>
      </c>
      <c r="T280" s="243" t="s">
        <v>25</v>
      </c>
      <c r="U280" s="243" t="s">
        <v>26</v>
      </c>
      <c r="V280" s="272">
        <v>40</v>
      </c>
      <c r="W280" s="243" t="s">
        <v>54</v>
      </c>
      <c r="X280" s="243"/>
      <c r="Y280" s="274"/>
      <c r="Z280" s="274"/>
      <c r="AA280" s="274" t="s">
        <v>53</v>
      </c>
      <c r="AB280" s="274" t="s">
        <v>505</v>
      </c>
      <c r="AC280" s="272"/>
      <c r="AD280" s="272">
        <v>800000</v>
      </c>
      <c r="AE280" s="318" t="s">
        <v>55</v>
      </c>
      <c r="AF280" s="156">
        <v>800000</v>
      </c>
      <c r="AG280" s="830">
        <f t="shared" si="30"/>
        <v>0</v>
      </c>
      <c r="AH280" s="723"/>
    </row>
    <row r="281" spans="1:34" s="652" customFormat="1" ht="21" customHeight="1">
      <c r="A281" s="24"/>
      <c r="B281" s="24"/>
      <c r="C281" s="24"/>
      <c r="D281" s="81"/>
      <c r="E281" s="60"/>
      <c r="F281" s="60"/>
      <c r="G281" s="60"/>
      <c r="H281" s="60"/>
      <c r="I281" s="60"/>
      <c r="J281" s="60"/>
      <c r="K281" s="60"/>
      <c r="L281" s="60"/>
      <c r="M281" s="60"/>
      <c r="N281" s="40"/>
      <c r="O281" s="273" t="s">
        <v>603</v>
      </c>
      <c r="P281" s="196"/>
      <c r="Q281" s="196"/>
      <c r="R281" s="196"/>
      <c r="S281" s="196"/>
      <c r="T281" s="191"/>
      <c r="U281" s="191"/>
      <c r="V281" s="188"/>
      <c r="W281" s="191"/>
      <c r="X281" s="191"/>
      <c r="Y281" s="191"/>
      <c r="Z281" s="191"/>
      <c r="AA281" s="191"/>
      <c r="AB281" s="191" t="s">
        <v>505</v>
      </c>
      <c r="AC281" s="196"/>
      <c r="AD281" s="272">
        <v>590000</v>
      </c>
      <c r="AE281" s="333" t="s">
        <v>55</v>
      </c>
      <c r="AF281" s="156">
        <v>590000</v>
      </c>
      <c r="AG281" s="830">
        <f t="shared" si="30"/>
        <v>0</v>
      </c>
      <c r="AH281" s="723"/>
    </row>
    <row r="282" spans="1:34" s="652" customFormat="1" ht="21" customHeight="1">
      <c r="A282" s="24"/>
      <c r="B282" s="24"/>
      <c r="C282" s="24"/>
      <c r="D282" s="81"/>
      <c r="E282" s="60"/>
      <c r="F282" s="60"/>
      <c r="G282" s="60"/>
      <c r="H282" s="60"/>
      <c r="I282" s="60"/>
      <c r="J282" s="60"/>
      <c r="K282" s="60"/>
      <c r="L282" s="60"/>
      <c r="M282" s="60"/>
      <c r="N282" s="40"/>
      <c r="O282" s="148" t="s">
        <v>627</v>
      </c>
      <c r="P282" s="273"/>
      <c r="Q282" s="273"/>
      <c r="R282" s="273"/>
      <c r="S282" s="272">
        <v>40000</v>
      </c>
      <c r="T282" s="243" t="s">
        <v>25</v>
      </c>
      <c r="U282" s="243" t="s">
        <v>26</v>
      </c>
      <c r="V282" s="272">
        <v>12</v>
      </c>
      <c r="W282" s="243" t="s">
        <v>54</v>
      </c>
      <c r="X282" s="243"/>
      <c r="Y282" s="274"/>
      <c r="Z282" s="274"/>
      <c r="AA282" s="274" t="s">
        <v>53</v>
      </c>
      <c r="AB282" s="274" t="s">
        <v>505</v>
      </c>
      <c r="AC282" s="275"/>
      <c r="AD282" s="272">
        <v>480000</v>
      </c>
      <c r="AE282" s="318" t="s">
        <v>55</v>
      </c>
      <c r="AF282" s="156">
        <v>480000</v>
      </c>
      <c r="AG282" s="830">
        <f t="shared" si="30"/>
        <v>0</v>
      </c>
      <c r="AH282" s="723"/>
    </row>
    <row r="283" spans="1:34" s="652" customFormat="1" ht="21" customHeight="1">
      <c r="A283" s="24"/>
      <c r="B283" s="24"/>
      <c r="C283" s="24"/>
      <c r="D283" s="81"/>
      <c r="E283" s="60"/>
      <c r="F283" s="60"/>
      <c r="G283" s="60"/>
      <c r="H283" s="60"/>
      <c r="I283" s="60"/>
      <c r="J283" s="60"/>
      <c r="K283" s="60"/>
      <c r="L283" s="60"/>
      <c r="M283" s="60"/>
      <c r="N283" s="40"/>
      <c r="O283" s="148"/>
      <c r="P283" s="273"/>
      <c r="Q283" s="273"/>
      <c r="R283" s="273"/>
      <c r="S283" s="272"/>
      <c r="T283" s="243"/>
      <c r="U283" s="243"/>
      <c r="V283" s="272"/>
      <c r="W283" s="243"/>
      <c r="X283" s="243"/>
      <c r="Y283" s="274"/>
      <c r="Z283" s="274"/>
      <c r="AA283" s="274"/>
      <c r="AB283" s="274"/>
      <c r="AC283" s="275"/>
      <c r="AD283" s="272"/>
      <c r="AE283" s="333"/>
      <c r="AF283" s="156"/>
      <c r="AG283" s="830"/>
      <c r="AH283" s="723"/>
    </row>
    <row r="284" spans="1:34" s="652" customFormat="1" ht="21" customHeight="1">
      <c r="A284" s="24"/>
      <c r="B284" s="24"/>
      <c r="C284" s="24"/>
      <c r="D284" s="81"/>
      <c r="E284" s="60"/>
      <c r="F284" s="60"/>
      <c r="G284" s="60"/>
      <c r="H284" s="60"/>
      <c r="I284" s="60"/>
      <c r="J284" s="60"/>
      <c r="K284" s="60"/>
      <c r="L284" s="60"/>
      <c r="M284" s="60"/>
      <c r="N284" s="40"/>
      <c r="O284" s="148" t="s">
        <v>600</v>
      </c>
      <c r="P284" s="273"/>
      <c r="Q284" s="273"/>
      <c r="R284" s="273"/>
      <c r="S284" s="273"/>
      <c r="T284" s="274"/>
      <c r="U284" s="274"/>
      <c r="V284" s="272"/>
      <c r="W284" s="274"/>
      <c r="X284" s="274"/>
      <c r="Y284" s="274"/>
      <c r="Z284" s="274"/>
      <c r="AA284" s="274"/>
      <c r="AB284" s="191"/>
      <c r="AC284" s="275"/>
      <c r="AD284" s="268"/>
      <c r="AE284" s="333"/>
      <c r="AF284" s="407"/>
      <c r="AG284" s="830"/>
      <c r="AH284" s="723"/>
    </row>
    <row r="285" spans="1:34" s="652" customFormat="1" ht="21" customHeight="1">
      <c r="A285" s="24"/>
      <c r="B285" s="24"/>
      <c r="C285" s="24"/>
      <c r="D285" s="81"/>
      <c r="E285" s="60"/>
      <c r="F285" s="60"/>
      <c r="G285" s="60"/>
      <c r="H285" s="60"/>
      <c r="I285" s="60"/>
      <c r="J285" s="60"/>
      <c r="K285" s="60"/>
      <c r="L285" s="60"/>
      <c r="M285" s="60"/>
      <c r="N285" s="40"/>
      <c r="O285" s="273" t="s">
        <v>628</v>
      </c>
      <c r="P285" s="196"/>
      <c r="Q285" s="196"/>
      <c r="R285" s="196"/>
      <c r="S285" s="196"/>
      <c r="T285" s="191"/>
      <c r="U285" s="191"/>
      <c r="V285" s="188"/>
      <c r="W285" s="191"/>
      <c r="X285" s="191"/>
      <c r="Y285" s="191"/>
      <c r="Z285" s="191"/>
      <c r="AA285" s="191"/>
      <c r="AB285" s="191" t="s">
        <v>505</v>
      </c>
      <c r="AC285" s="196"/>
      <c r="AD285" s="272">
        <v>600000</v>
      </c>
      <c r="AE285" s="333" t="s">
        <v>55</v>
      </c>
      <c r="AF285" s="407">
        <v>600000</v>
      </c>
      <c r="AG285" s="830">
        <f>AD285-AF285</f>
        <v>0</v>
      </c>
      <c r="AH285" s="723"/>
    </row>
    <row r="286" spans="1:34" s="652" customFormat="1" ht="21" customHeight="1">
      <c r="A286" s="24"/>
      <c r="B286" s="24"/>
      <c r="C286" s="24"/>
      <c r="D286" s="81"/>
      <c r="E286" s="60"/>
      <c r="F286" s="60"/>
      <c r="G286" s="60"/>
      <c r="H286" s="60"/>
      <c r="I286" s="60"/>
      <c r="J286" s="60"/>
      <c r="K286" s="60"/>
      <c r="L286" s="60"/>
      <c r="M286" s="60"/>
      <c r="N286" s="40"/>
      <c r="O286" s="148" t="s">
        <v>604</v>
      </c>
      <c r="P286" s="273"/>
      <c r="Q286" s="273"/>
      <c r="R286" s="273"/>
      <c r="S286" s="273"/>
      <c r="T286" s="274"/>
      <c r="U286" s="274"/>
      <c r="V286" s="272"/>
      <c r="W286" s="274"/>
      <c r="X286" s="274"/>
      <c r="Y286" s="274"/>
      <c r="Z286" s="274"/>
      <c r="AA286" s="274"/>
      <c r="AB286" s="191" t="s">
        <v>505</v>
      </c>
      <c r="AC286" s="275"/>
      <c r="AD286" s="268">
        <v>35000</v>
      </c>
      <c r="AE286" s="318" t="s">
        <v>55</v>
      </c>
      <c r="AF286" s="407">
        <v>35000</v>
      </c>
      <c r="AG286" s="830">
        <f>AD286-AF286</f>
        <v>0</v>
      </c>
      <c r="AH286" s="723"/>
    </row>
    <row r="287" spans="1:34" s="652" customFormat="1" ht="21" customHeight="1">
      <c r="A287" s="24"/>
      <c r="B287" s="24"/>
      <c r="C287" s="24"/>
      <c r="D287" s="81"/>
      <c r="E287" s="60"/>
      <c r="F287" s="60"/>
      <c r="G287" s="60"/>
      <c r="H287" s="60"/>
      <c r="I287" s="60"/>
      <c r="J287" s="60"/>
      <c r="K287" s="60"/>
      <c r="L287" s="60"/>
      <c r="M287" s="60"/>
      <c r="N287" s="40"/>
      <c r="O287" s="148" t="s">
        <v>605</v>
      </c>
      <c r="P287" s="273"/>
      <c r="Q287" s="273"/>
      <c r="R287" s="273"/>
      <c r="S287" s="273"/>
      <c r="T287" s="274"/>
      <c r="U287" s="274"/>
      <c r="V287" s="272"/>
      <c r="W287" s="274"/>
      <c r="X287" s="274"/>
      <c r="Y287" s="274"/>
      <c r="Z287" s="274"/>
      <c r="AA287" s="274"/>
      <c r="AB287" s="191" t="s">
        <v>505</v>
      </c>
      <c r="AC287" s="275"/>
      <c r="AD287" s="268">
        <v>48000</v>
      </c>
      <c r="AE287" s="318" t="s">
        <v>55</v>
      </c>
      <c r="AF287" s="407">
        <v>48000</v>
      </c>
      <c r="AG287" s="830">
        <f>AD287-AF287</f>
        <v>0</v>
      </c>
      <c r="AH287" s="723"/>
    </row>
    <row r="288" spans="1:34" s="652" customFormat="1" ht="21" customHeight="1">
      <c r="A288" s="24"/>
      <c r="B288" s="24"/>
      <c r="C288" s="24"/>
      <c r="D288" s="81"/>
      <c r="E288" s="60"/>
      <c r="F288" s="60"/>
      <c r="G288" s="60"/>
      <c r="H288" s="60"/>
      <c r="I288" s="60"/>
      <c r="J288" s="60"/>
      <c r="K288" s="60"/>
      <c r="L288" s="60"/>
      <c r="M288" s="60"/>
      <c r="N288" s="40"/>
      <c r="O288" s="148" t="s">
        <v>606</v>
      </c>
      <c r="P288" s="273"/>
      <c r="Q288" s="273"/>
      <c r="R288" s="273"/>
      <c r="S288" s="273"/>
      <c r="T288" s="274"/>
      <c r="U288" s="274"/>
      <c r="V288" s="272"/>
      <c r="W288" s="274"/>
      <c r="X288" s="274"/>
      <c r="Y288" s="274"/>
      <c r="Z288" s="274"/>
      <c r="AA288" s="274"/>
      <c r="AB288" s="191" t="s">
        <v>505</v>
      </c>
      <c r="AC288" s="275"/>
      <c r="AD288" s="268">
        <v>35000</v>
      </c>
      <c r="AE288" s="318" t="s">
        <v>55</v>
      </c>
      <c r="AF288" s="407">
        <v>35000</v>
      </c>
      <c r="AG288" s="830">
        <f>AD288-AF288</f>
        <v>0</v>
      </c>
      <c r="AH288" s="723"/>
    </row>
    <row r="289" spans="1:40" s="652" customFormat="1" ht="21" customHeight="1">
      <c r="A289" s="24"/>
      <c r="B289" s="24"/>
      <c r="C289" s="24"/>
      <c r="D289" s="81"/>
      <c r="E289" s="60"/>
      <c r="F289" s="60"/>
      <c r="G289" s="60"/>
      <c r="H289" s="7"/>
      <c r="I289" s="60"/>
      <c r="J289" s="60"/>
      <c r="K289" s="60"/>
      <c r="L289" s="60"/>
      <c r="M289" s="766"/>
      <c r="N289" s="40"/>
      <c r="O289" s="148" t="s">
        <v>607</v>
      </c>
      <c r="P289" s="273"/>
      <c r="Q289" s="273"/>
      <c r="R289" s="273"/>
      <c r="S289" s="273"/>
      <c r="T289" s="274"/>
      <c r="U289" s="274"/>
      <c r="V289" s="272"/>
      <c r="W289" s="274"/>
      <c r="X289" s="274"/>
      <c r="Y289" s="274"/>
      <c r="Z289" s="274"/>
      <c r="AA289" s="274"/>
      <c r="AB289" s="191" t="s">
        <v>505</v>
      </c>
      <c r="AC289" s="275"/>
      <c r="AD289" s="268">
        <v>70000</v>
      </c>
      <c r="AE289" s="318" t="s">
        <v>55</v>
      </c>
      <c r="AF289" s="407">
        <v>70000</v>
      </c>
      <c r="AG289" s="830">
        <f>AD289-AF289</f>
        <v>0</v>
      </c>
      <c r="AH289" s="723"/>
    </row>
    <row r="290" spans="1:40" s="652" customFormat="1" ht="21" customHeight="1">
      <c r="A290" s="24"/>
      <c r="B290" s="24"/>
      <c r="C290" s="32"/>
      <c r="D290" s="82"/>
      <c r="E290" s="62"/>
      <c r="F290" s="62"/>
      <c r="G290" s="62"/>
      <c r="H290" s="62"/>
      <c r="I290" s="62"/>
      <c r="J290" s="62"/>
      <c r="K290" s="62"/>
      <c r="L290" s="62"/>
      <c r="M290" s="877"/>
      <c r="N290" s="49"/>
      <c r="O290" s="149"/>
      <c r="P290" s="468"/>
      <c r="Q290" s="468"/>
      <c r="R290" s="468"/>
      <c r="S290" s="468"/>
      <c r="T290" s="351"/>
      <c r="U290" s="351"/>
      <c r="V290" s="467"/>
      <c r="W290" s="351"/>
      <c r="X290" s="351"/>
      <c r="Y290" s="351"/>
      <c r="Z290" s="351"/>
      <c r="AA290" s="351"/>
      <c r="AB290" s="191"/>
      <c r="AC290" s="197"/>
      <c r="AD290" s="451"/>
      <c r="AE290" s="338"/>
      <c r="AF290" s="407"/>
      <c r="AG290" s="830"/>
      <c r="AH290" s="723"/>
    </row>
    <row r="291" spans="1:40" s="652" customFormat="1" ht="21" customHeight="1">
      <c r="A291" s="24"/>
      <c r="B291" s="24"/>
      <c r="C291" s="15" t="s">
        <v>180</v>
      </c>
      <c r="D291" s="83">
        <v>16988</v>
      </c>
      <c r="E291" s="60">
        <f>ROUND(AD291/1000,0)</f>
        <v>16988</v>
      </c>
      <c r="F291" s="65">
        <f>SUMIF($AB$292:$AB$305,"보조",$AD$292:$AD$305)/1000</f>
        <v>0</v>
      </c>
      <c r="G291" s="65">
        <f>SUMIF($AB$292:$AB$305,"6종",$AD$292:$AD$305)/1000</f>
        <v>0</v>
      </c>
      <c r="H291" s="65">
        <f>SUMIF($AB$292:$AB$305,"4종",$AD$292:$AD$305)/1000</f>
        <v>0</v>
      </c>
      <c r="I291" s="65">
        <f>SUMIF($AB$292:$AB$305,"후원",$AD$292:$AD$305)/1000</f>
        <v>5670</v>
      </c>
      <c r="J291" s="65">
        <f>SUMIF($AB$292:$AB$305,"입소",$AD$292:$AD$305)/1000</f>
        <v>11318</v>
      </c>
      <c r="K291" s="65">
        <f>SUMIF($AB$292:$AB$305,"법인",$AD$292:$AD$305)/1000</f>
        <v>0</v>
      </c>
      <c r="L291" s="65">
        <f>SUMIF($AB$292:$AB$305,"잡수",$AD$292:$AD$305)/1000</f>
        <v>0</v>
      </c>
      <c r="M291" s="71">
        <f>E291-D291</f>
        <v>0</v>
      </c>
      <c r="N291" s="69">
        <f>IF(D291=0,0,M291/D291)</f>
        <v>0</v>
      </c>
      <c r="O291" s="151"/>
      <c r="P291" s="158"/>
      <c r="Q291" s="158"/>
      <c r="R291" s="202"/>
      <c r="S291" s="202"/>
      <c r="T291" s="376"/>
      <c r="U291" s="376"/>
      <c r="V291" s="376"/>
      <c r="W291" s="376"/>
      <c r="X291" s="376"/>
      <c r="Y291" s="370" t="s">
        <v>123</v>
      </c>
      <c r="Z291" s="370"/>
      <c r="AA291" s="370"/>
      <c r="AB291" s="370"/>
      <c r="AC291" s="160"/>
      <c r="AD291" s="160">
        <v>16988000</v>
      </c>
      <c r="AE291" s="403" t="s">
        <v>25</v>
      </c>
      <c r="AF291" s="794">
        <v>16988000</v>
      </c>
      <c r="AG291" s="830">
        <f t="shared" ref="AG291:AG303" si="31">AD291-AF291</f>
        <v>0</v>
      </c>
      <c r="AH291" s="723"/>
    </row>
    <row r="292" spans="1:40" s="652" customFormat="1" ht="21" customHeight="1">
      <c r="A292" s="24"/>
      <c r="B292" s="24"/>
      <c r="C292" s="24" t="s">
        <v>181</v>
      </c>
      <c r="D292" s="285"/>
      <c r="E292" s="283"/>
      <c r="F292" s="283"/>
      <c r="G292" s="283"/>
      <c r="H292" s="283"/>
      <c r="I292" s="283"/>
      <c r="J292" s="283"/>
      <c r="K292" s="283"/>
      <c r="L292" s="283"/>
      <c r="M292" s="766"/>
      <c r="N292" s="40"/>
      <c r="O292" s="273" t="s">
        <v>185</v>
      </c>
      <c r="P292" s="196"/>
      <c r="Q292" s="196"/>
      <c r="R292" s="196"/>
      <c r="S292" s="702" t="s">
        <v>432</v>
      </c>
      <c r="T292" s="375"/>
      <c r="U292" s="375"/>
      <c r="V292" s="687"/>
      <c r="W292" s="375"/>
      <c r="X292" s="375"/>
      <c r="Y292" s="375"/>
      <c r="Z292" s="375"/>
      <c r="AA292" s="375"/>
      <c r="AB292" s="375" t="s">
        <v>667</v>
      </c>
      <c r="AC292" s="702"/>
      <c r="AD292" s="703">
        <v>0</v>
      </c>
      <c r="AE292" s="688" t="s">
        <v>55</v>
      </c>
      <c r="AF292" s="407">
        <v>0</v>
      </c>
      <c r="AG292" s="830">
        <f t="shared" si="31"/>
        <v>0</v>
      </c>
      <c r="AH292" s="723"/>
    </row>
    <row r="293" spans="1:40" s="652" customFormat="1" ht="21" customHeight="1">
      <c r="A293" s="24"/>
      <c r="B293" s="24"/>
      <c r="C293" s="24"/>
      <c r="D293" s="285"/>
      <c r="E293" s="283"/>
      <c r="F293" s="283"/>
      <c r="G293" s="283"/>
      <c r="H293" s="283"/>
      <c r="I293" s="283"/>
      <c r="J293" s="283"/>
      <c r="K293" s="283"/>
      <c r="L293" s="283"/>
      <c r="M293" s="766"/>
      <c r="N293" s="40"/>
      <c r="O293" s="273"/>
      <c r="P293" s="196"/>
      <c r="Q293" s="196"/>
      <c r="R293" s="196"/>
      <c r="S293" s="702" t="s">
        <v>430</v>
      </c>
      <c r="T293" s="375"/>
      <c r="U293" s="375"/>
      <c r="V293" s="687"/>
      <c r="W293" s="375"/>
      <c r="X293" s="375"/>
      <c r="Y293" s="375"/>
      <c r="Z293" s="375"/>
      <c r="AA293" s="375"/>
      <c r="AB293" s="375" t="s">
        <v>667</v>
      </c>
      <c r="AC293" s="702"/>
      <c r="AD293" s="703">
        <v>0</v>
      </c>
      <c r="AE293" s="688" t="s">
        <v>55</v>
      </c>
      <c r="AF293" s="407">
        <v>0</v>
      </c>
      <c r="AG293" s="830">
        <f t="shared" si="31"/>
        <v>0</v>
      </c>
      <c r="AH293" s="723"/>
      <c r="AM293" s="475"/>
      <c r="AN293" s="475"/>
    </row>
    <row r="294" spans="1:40" s="652" customFormat="1" ht="21" customHeight="1">
      <c r="A294" s="24"/>
      <c r="B294" s="24"/>
      <c r="C294" s="24"/>
      <c r="D294" s="286"/>
      <c r="E294" s="284"/>
      <c r="F294" s="284"/>
      <c r="G294" s="284"/>
      <c r="H294" s="284"/>
      <c r="I294" s="284"/>
      <c r="J294" s="284"/>
      <c r="K294" s="284"/>
      <c r="L294" s="284"/>
      <c r="M294" s="766"/>
      <c r="N294" s="40"/>
      <c r="O294" s="273"/>
      <c r="P294" s="196"/>
      <c r="Q294" s="196"/>
      <c r="R294" s="196"/>
      <c r="S294" s="196" t="s">
        <v>431</v>
      </c>
      <c r="T294" s="191"/>
      <c r="U294" s="191"/>
      <c r="V294" s="188"/>
      <c r="W294" s="191"/>
      <c r="X294" s="191"/>
      <c r="Y294" s="191"/>
      <c r="Z294" s="191"/>
      <c r="AA294" s="191"/>
      <c r="AB294" s="191" t="s">
        <v>667</v>
      </c>
      <c r="AC294" s="196"/>
      <c r="AD294" s="607">
        <v>1560000</v>
      </c>
      <c r="AE294" s="333" t="s">
        <v>55</v>
      </c>
      <c r="AF294" s="407">
        <v>1560000</v>
      </c>
      <c r="AG294" s="830">
        <f t="shared" si="31"/>
        <v>0</v>
      </c>
      <c r="AH294" s="723"/>
      <c r="AM294" s="475"/>
      <c r="AN294" s="475"/>
    </row>
    <row r="295" spans="1:40" s="652" customFormat="1" ht="21" customHeight="1">
      <c r="A295" s="24"/>
      <c r="B295" s="24"/>
      <c r="C295" s="24"/>
      <c r="D295" s="286"/>
      <c r="E295" s="284"/>
      <c r="F295" s="284"/>
      <c r="G295" s="284"/>
      <c r="H295" s="284"/>
      <c r="I295" s="284"/>
      <c r="J295" s="284"/>
      <c r="K295" s="284"/>
      <c r="L295" s="284"/>
      <c r="M295" s="766"/>
      <c r="N295" s="40"/>
      <c r="O295" s="273" t="s">
        <v>626</v>
      </c>
      <c r="P295" s="196"/>
      <c r="Q295" s="196"/>
      <c r="R295" s="196"/>
      <c r="S295" s="196" t="s">
        <v>644</v>
      </c>
      <c r="T295" s="191"/>
      <c r="U295" s="191"/>
      <c r="V295" s="188"/>
      <c r="W295" s="191"/>
      <c r="X295" s="191"/>
      <c r="Y295" s="191"/>
      <c r="Z295" s="191"/>
      <c r="AA295" s="191"/>
      <c r="AB295" s="191" t="s">
        <v>667</v>
      </c>
      <c r="AC295" s="196"/>
      <c r="AD295" s="607">
        <v>330000</v>
      </c>
      <c r="AE295" s="333" t="s">
        <v>55</v>
      </c>
      <c r="AF295" s="407">
        <v>330000</v>
      </c>
      <c r="AG295" s="830">
        <f t="shared" si="31"/>
        <v>0</v>
      </c>
      <c r="AH295" s="723"/>
      <c r="AI295" s="727"/>
    </row>
    <row r="296" spans="1:40" s="652" customFormat="1" ht="21" customHeight="1">
      <c r="A296" s="24"/>
      <c r="B296" s="24"/>
      <c r="C296" s="24"/>
      <c r="D296" s="286"/>
      <c r="E296" s="284"/>
      <c r="F296" s="284"/>
      <c r="G296" s="284"/>
      <c r="H296" s="284"/>
      <c r="I296" s="284"/>
      <c r="J296" s="284"/>
      <c r="K296" s="284"/>
      <c r="L296" s="284"/>
      <c r="M296" s="60"/>
      <c r="N296" s="40"/>
      <c r="O296" s="273"/>
      <c r="P296" s="196"/>
      <c r="Q296" s="196"/>
      <c r="R296" s="196"/>
      <c r="S296" s="196" t="s">
        <v>640</v>
      </c>
      <c r="T296" s="191"/>
      <c r="U296" s="191"/>
      <c r="V296" s="188"/>
      <c r="W296" s="191"/>
      <c r="X296" s="191"/>
      <c r="Y296" s="191"/>
      <c r="Z296" s="191"/>
      <c r="AA296" s="191"/>
      <c r="AB296" s="191" t="s">
        <v>667</v>
      </c>
      <c r="AC296" s="196"/>
      <c r="AD296" s="607">
        <v>104000</v>
      </c>
      <c r="AE296" s="333" t="s">
        <v>55</v>
      </c>
      <c r="AF296" s="407">
        <v>104000</v>
      </c>
      <c r="AG296" s="830">
        <f t="shared" si="31"/>
        <v>0</v>
      </c>
      <c r="AH296" s="723"/>
      <c r="AI296" s="728"/>
    </row>
    <row r="297" spans="1:40" s="652" customFormat="1" ht="21" customHeight="1">
      <c r="A297" s="24"/>
      <c r="B297" s="24"/>
      <c r="C297" s="24"/>
      <c r="D297" s="286"/>
      <c r="E297" s="284"/>
      <c r="F297" s="284"/>
      <c r="G297" s="284"/>
      <c r="H297" s="284"/>
      <c r="I297" s="284"/>
      <c r="J297" s="284"/>
      <c r="K297" s="284"/>
      <c r="L297" s="284"/>
      <c r="M297" s="60"/>
      <c r="N297" s="40"/>
      <c r="O297" s="273"/>
      <c r="P297" s="196"/>
      <c r="Q297" s="196"/>
      <c r="R297" s="196"/>
      <c r="S297" s="196" t="s">
        <v>638</v>
      </c>
      <c r="T297" s="191"/>
      <c r="U297" s="191"/>
      <c r="V297" s="188"/>
      <c r="W297" s="191"/>
      <c r="X297" s="191"/>
      <c r="Y297" s="191"/>
      <c r="Z297" s="191"/>
      <c r="AA297" s="191"/>
      <c r="AB297" s="191" t="s">
        <v>667</v>
      </c>
      <c r="AC297" s="196"/>
      <c r="AD297" s="607">
        <v>70000</v>
      </c>
      <c r="AE297" s="333" t="s">
        <v>55</v>
      </c>
      <c r="AF297" s="407">
        <v>70000</v>
      </c>
      <c r="AG297" s="830">
        <f t="shared" si="31"/>
        <v>0</v>
      </c>
      <c r="AH297" s="723"/>
      <c r="AI297" s="727"/>
    </row>
    <row r="298" spans="1:40" s="652" customFormat="1" ht="21" customHeight="1">
      <c r="A298" s="24"/>
      <c r="B298" s="24"/>
      <c r="C298" s="24"/>
      <c r="D298" s="286"/>
      <c r="E298" s="284"/>
      <c r="F298" s="284"/>
      <c r="G298" s="284"/>
      <c r="H298" s="284"/>
      <c r="I298" s="284"/>
      <c r="J298" s="284"/>
      <c r="K298" s="284"/>
      <c r="L298" s="284"/>
      <c r="M298" s="60"/>
      <c r="N298" s="40"/>
      <c r="O298" s="273"/>
      <c r="P298" s="196"/>
      <c r="Q298" s="196"/>
      <c r="R298" s="196"/>
      <c r="S298" s="196" t="s">
        <v>642</v>
      </c>
      <c r="T298" s="191"/>
      <c r="U298" s="191"/>
      <c r="V298" s="188"/>
      <c r="W298" s="191"/>
      <c r="X298" s="191"/>
      <c r="Y298" s="191"/>
      <c r="Z298" s="191"/>
      <c r="AA298" s="191"/>
      <c r="AB298" s="191" t="s">
        <v>667</v>
      </c>
      <c r="AC298" s="196"/>
      <c r="AD298" s="607">
        <v>54000</v>
      </c>
      <c r="AE298" s="333" t="s">
        <v>55</v>
      </c>
      <c r="AF298" s="407">
        <v>54000</v>
      </c>
      <c r="AG298" s="830">
        <f t="shared" si="31"/>
        <v>0</v>
      </c>
      <c r="AH298" s="723"/>
    </row>
    <row r="299" spans="1:40" s="652" customFormat="1" ht="21" customHeight="1">
      <c r="A299" s="24"/>
      <c r="B299" s="24"/>
      <c r="C299" s="24"/>
      <c r="D299" s="286"/>
      <c r="E299" s="284"/>
      <c r="F299" s="284"/>
      <c r="G299" s="284"/>
      <c r="H299" s="284"/>
      <c r="I299" s="284"/>
      <c r="J299" s="284"/>
      <c r="K299" s="284"/>
      <c r="L299" s="284"/>
      <c r="M299" s="60"/>
      <c r="N299" s="40"/>
      <c r="O299" s="273"/>
      <c r="P299" s="196"/>
      <c r="Q299" s="196"/>
      <c r="R299" s="196"/>
      <c r="S299" s="196" t="s">
        <v>641</v>
      </c>
      <c r="T299" s="191"/>
      <c r="U299" s="191"/>
      <c r="V299" s="188"/>
      <c r="W299" s="191"/>
      <c r="X299" s="191"/>
      <c r="Y299" s="191"/>
      <c r="Z299" s="191"/>
      <c r="AA299" s="191"/>
      <c r="AB299" s="191" t="s">
        <v>667</v>
      </c>
      <c r="AC299" s="196"/>
      <c r="AD299" s="607">
        <v>200000</v>
      </c>
      <c r="AE299" s="333" t="s">
        <v>55</v>
      </c>
      <c r="AF299" s="407">
        <v>200000</v>
      </c>
      <c r="AG299" s="830">
        <f t="shared" si="31"/>
        <v>0</v>
      </c>
      <c r="AH299" s="723"/>
    </row>
    <row r="300" spans="1:40" s="475" customFormat="1" ht="20.25" customHeight="1">
      <c r="A300" s="24"/>
      <c r="B300" s="24"/>
      <c r="C300" s="24"/>
      <c r="D300" s="286"/>
      <c r="E300" s="284"/>
      <c r="F300" s="284"/>
      <c r="G300" s="284"/>
      <c r="H300" s="284"/>
      <c r="I300" s="284"/>
      <c r="J300" s="284"/>
      <c r="K300" s="284"/>
      <c r="L300" s="284"/>
      <c r="M300" s="60"/>
      <c r="N300" s="40"/>
      <c r="O300" s="273"/>
      <c r="P300" s="196"/>
      <c r="Q300" s="196"/>
      <c r="R300" s="196"/>
      <c r="S300" s="196" t="s">
        <v>643</v>
      </c>
      <c r="T300" s="191"/>
      <c r="U300" s="191"/>
      <c r="V300" s="188"/>
      <c r="W300" s="191"/>
      <c r="X300" s="191"/>
      <c r="Y300" s="191"/>
      <c r="Z300" s="191"/>
      <c r="AA300" s="191"/>
      <c r="AB300" s="191" t="s">
        <v>667</v>
      </c>
      <c r="AC300" s="196"/>
      <c r="AD300" s="607">
        <v>400000</v>
      </c>
      <c r="AE300" s="333" t="s">
        <v>55</v>
      </c>
      <c r="AF300" s="407">
        <v>400000</v>
      </c>
      <c r="AG300" s="830">
        <f t="shared" si="31"/>
        <v>0</v>
      </c>
      <c r="AH300" s="723"/>
      <c r="AI300" s="652"/>
      <c r="AJ300" s="652"/>
      <c r="AK300" s="652"/>
      <c r="AL300" s="652"/>
      <c r="AM300" s="652"/>
      <c r="AN300" s="652"/>
    </row>
    <row r="301" spans="1:40" s="475" customFormat="1" ht="20.25" customHeight="1">
      <c r="A301" s="24"/>
      <c r="B301" s="24"/>
      <c r="C301" s="24"/>
      <c r="D301" s="286"/>
      <c r="E301" s="284"/>
      <c r="F301" s="284"/>
      <c r="G301" s="284"/>
      <c r="H301" s="284"/>
      <c r="I301" s="284"/>
      <c r="J301" s="284"/>
      <c r="K301" s="284"/>
      <c r="L301" s="284"/>
      <c r="M301" s="60"/>
      <c r="N301" s="40"/>
      <c r="O301" s="273"/>
      <c r="P301" s="196"/>
      <c r="Q301" s="196"/>
      <c r="R301" s="196"/>
      <c r="S301" s="196" t="s">
        <v>639</v>
      </c>
      <c r="T301" s="191"/>
      <c r="U301" s="191"/>
      <c r="V301" s="188"/>
      <c r="W301" s="191"/>
      <c r="X301" s="191"/>
      <c r="Y301" s="191"/>
      <c r="Z301" s="191"/>
      <c r="AA301" s="191"/>
      <c r="AB301" s="191" t="s">
        <v>667</v>
      </c>
      <c r="AC301" s="196"/>
      <c r="AD301" s="607">
        <v>2600000</v>
      </c>
      <c r="AE301" s="333" t="s">
        <v>55</v>
      </c>
      <c r="AF301" s="407">
        <v>2600000</v>
      </c>
      <c r="AG301" s="830">
        <f t="shared" si="31"/>
        <v>0</v>
      </c>
      <c r="AH301" s="723"/>
      <c r="AI301" s="652"/>
      <c r="AJ301" s="652"/>
      <c r="AK301" s="652"/>
      <c r="AL301" s="652"/>
      <c r="AM301" s="652"/>
      <c r="AN301" s="652"/>
    </row>
    <row r="302" spans="1:40" s="652" customFormat="1" ht="21" customHeight="1">
      <c r="A302" s="24"/>
      <c r="B302" s="24"/>
      <c r="C302" s="24"/>
      <c r="D302" s="81"/>
      <c r="E302" s="60"/>
      <c r="F302" s="60"/>
      <c r="G302" s="60"/>
      <c r="H302" s="60"/>
      <c r="I302" s="60"/>
      <c r="J302" s="60"/>
      <c r="K302" s="60"/>
      <c r="L302" s="60"/>
      <c r="M302" s="60"/>
      <c r="N302" s="40"/>
      <c r="O302" s="273"/>
      <c r="P302" s="273"/>
      <c r="Q302" s="273"/>
      <c r="R302" s="273"/>
      <c r="S302" s="272" t="s">
        <v>424</v>
      </c>
      <c r="T302" s="243"/>
      <c r="U302" s="243"/>
      <c r="V302" s="272"/>
      <c r="W302" s="243"/>
      <c r="X302" s="191"/>
      <c r="Y302" s="191"/>
      <c r="Z302" s="191"/>
      <c r="AA302" s="191"/>
      <c r="AB302" s="274" t="s">
        <v>505</v>
      </c>
      <c r="AC302" s="196"/>
      <c r="AD302" s="607">
        <v>690000</v>
      </c>
      <c r="AE302" s="333" t="s">
        <v>55</v>
      </c>
      <c r="AF302" s="407">
        <v>690000</v>
      </c>
      <c r="AG302" s="830">
        <f t="shared" si="31"/>
        <v>0</v>
      </c>
      <c r="AH302" s="722"/>
      <c r="AI302" s="475"/>
      <c r="AJ302" s="475"/>
      <c r="AK302" s="475"/>
      <c r="AL302" s="475"/>
    </row>
    <row r="303" spans="1:40" s="652" customFormat="1" ht="21" customHeight="1">
      <c r="A303" s="24"/>
      <c r="B303" s="24"/>
      <c r="C303" s="24"/>
      <c r="D303" s="81"/>
      <c r="E303" s="60"/>
      <c r="F303" s="60"/>
      <c r="G303" s="60"/>
      <c r="H303" s="60"/>
      <c r="I303" s="60"/>
      <c r="J303" s="60"/>
      <c r="K303" s="60"/>
      <c r="L303" s="60"/>
      <c r="M303" s="60"/>
      <c r="N303" s="40"/>
      <c r="O303" s="273"/>
      <c r="P303" s="273"/>
      <c r="Q303" s="273"/>
      <c r="R303" s="273"/>
      <c r="S303" s="272" t="s">
        <v>654</v>
      </c>
      <c r="T303" s="243"/>
      <c r="U303" s="243"/>
      <c r="V303" s="272"/>
      <c r="W303" s="243"/>
      <c r="X303" s="191"/>
      <c r="Y303" s="191"/>
      <c r="Z303" s="191"/>
      <c r="AA303" s="191"/>
      <c r="AB303" s="274" t="s">
        <v>505</v>
      </c>
      <c r="AC303" s="196"/>
      <c r="AD303" s="607">
        <v>700000</v>
      </c>
      <c r="AE303" s="333" t="s">
        <v>655</v>
      </c>
      <c r="AF303" s="407">
        <v>700000</v>
      </c>
      <c r="AG303" s="830">
        <f t="shared" si="31"/>
        <v>0</v>
      </c>
      <c r="AH303" s="722"/>
      <c r="AI303" s="475"/>
      <c r="AJ303" s="475"/>
      <c r="AK303" s="475"/>
      <c r="AL303" s="475"/>
    </row>
    <row r="304" spans="1:40" s="652" customFormat="1" ht="21" customHeight="1">
      <c r="A304" s="24"/>
      <c r="B304" s="24"/>
      <c r="C304" s="24"/>
      <c r="D304" s="81"/>
      <c r="E304" s="60"/>
      <c r="F304" s="60"/>
      <c r="G304" s="60"/>
      <c r="H304" s="60"/>
      <c r="I304" s="60"/>
      <c r="J304" s="60"/>
      <c r="K304" s="60"/>
      <c r="L304" s="60"/>
      <c r="M304" s="60"/>
      <c r="N304" s="40"/>
      <c r="O304" s="273" t="s">
        <v>653</v>
      </c>
      <c r="P304" s="196"/>
      <c r="Q304" s="196"/>
      <c r="R304" s="196"/>
      <c r="S304" s="196"/>
      <c r="T304" s="191"/>
      <c r="U304" s="191"/>
      <c r="V304" s="188"/>
      <c r="W304" s="191"/>
      <c r="X304" s="191"/>
      <c r="Y304" s="191"/>
      <c r="Z304" s="191"/>
      <c r="AA304" s="191"/>
      <c r="AB304" s="274" t="s">
        <v>505</v>
      </c>
      <c r="AC304" s="275"/>
      <c r="AD304" s="268">
        <v>4280000</v>
      </c>
      <c r="AE304" s="333" t="s">
        <v>55</v>
      </c>
      <c r="AF304" s="407">
        <v>4280000</v>
      </c>
      <c r="AG304" s="830">
        <f>AD304-AF304</f>
        <v>0</v>
      </c>
      <c r="AH304" s="722"/>
      <c r="AM304" s="475"/>
      <c r="AN304" s="475"/>
    </row>
    <row r="305" spans="1:40" s="652" customFormat="1" ht="24" customHeight="1">
      <c r="A305" s="24"/>
      <c r="B305" s="24"/>
      <c r="C305" s="24"/>
      <c r="D305" s="81"/>
      <c r="E305" s="60"/>
      <c r="F305" s="60"/>
      <c r="G305" s="60"/>
      <c r="H305" s="60"/>
      <c r="I305" s="60"/>
      <c r="J305" s="60"/>
      <c r="K305" s="60"/>
      <c r="L305" s="60"/>
      <c r="M305" s="60"/>
      <c r="N305" s="40"/>
      <c r="O305" s="273"/>
      <c r="P305" s="196"/>
      <c r="Q305" s="196"/>
      <c r="R305" s="196"/>
      <c r="S305" s="196"/>
      <c r="T305" s="191"/>
      <c r="U305" s="191"/>
      <c r="V305" s="188"/>
      <c r="W305" s="191"/>
      <c r="X305" s="191"/>
      <c r="Y305" s="191"/>
      <c r="Z305" s="191"/>
      <c r="AA305" s="191"/>
      <c r="AB305" s="191" t="s">
        <v>667</v>
      </c>
      <c r="AC305" s="196"/>
      <c r="AD305" s="607">
        <v>6000000</v>
      </c>
      <c r="AE305" s="333" t="s">
        <v>55</v>
      </c>
      <c r="AF305" s="407">
        <v>6000000</v>
      </c>
      <c r="AG305" s="830">
        <f>AD305-AF305</f>
        <v>0</v>
      </c>
      <c r="AH305" s="723"/>
      <c r="AM305" s="475"/>
      <c r="AN305" s="475"/>
    </row>
    <row r="306" spans="1:40" s="475" customFormat="1" ht="24" customHeight="1">
      <c r="A306" s="24"/>
      <c r="B306" s="24"/>
      <c r="C306" s="15" t="s">
        <v>182</v>
      </c>
      <c r="D306" s="205">
        <v>64672</v>
      </c>
      <c r="E306" s="64">
        <f>ROUND(AD306/1000,0)</f>
        <v>64672</v>
      </c>
      <c r="F306" s="65">
        <f>SUMIF($AB$307:$AB$326,"보조",$AD$307:$AD$326)/1000</f>
        <v>0</v>
      </c>
      <c r="G306" s="65">
        <f>SUMIF($AB$307:$AB$326,"6종",$AD$307:$AD$326)/1000</f>
        <v>0</v>
      </c>
      <c r="H306" s="65">
        <f>SUMIF($AB$307:$AB$326,"4종",$AD$307:$AD$326)/1000</f>
        <v>0</v>
      </c>
      <c r="I306" s="65">
        <f>SUMIF($AB$307:$AB$326,"후원",$AD$307:$AD$326)/1000</f>
        <v>29372</v>
      </c>
      <c r="J306" s="65">
        <f>SUMIF($AB$307:$AB$326,"입소",$AD$307:$AD$326)/1000</f>
        <v>5000</v>
      </c>
      <c r="K306" s="65">
        <f>SUMIF($AB$307:$AB$326,"법인",$AD$307:$AD$326)/1000</f>
        <v>12600</v>
      </c>
      <c r="L306" s="65">
        <f>SUMIF($AB$307:$AB$326,"잡수",$AD$307:$AD$326)/1000</f>
        <v>17700</v>
      </c>
      <c r="M306" s="64">
        <f>E306-D306</f>
        <v>0</v>
      </c>
      <c r="N306" s="69">
        <f>IF(D306=0,0,M306/D306)</f>
        <v>0</v>
      </c>
      <c r="O306" s="151"/>
      <c r="P306" s="161"/>
      <c r="Q306" s="161"/>
      <c r="R306" s="161"/>
      <c r="S306" s="161"/>
      <c r="T306" s="352"/>
      <c r="U306" s="352"/>
      <c r="V306" s="153"/>
      <c r="W306" s="153"/>
      <c r="X306" s="153"/>
      <c r="Y306" s="370" t="s">
        <v>123</v>
      </c>
      <c r="Z306" s="370"/>
      <c r="AA306" s="370"/>
      <c r="AB306" s="370"/>
      <c r="AC306" s="204"/>
      <c r="AD306" s="160">
        <v>64672000</v>
      </c>
      <c r="AE306" s="403" t="s">
        <v>25</v>
      </c>
      <c r="AF306" s="794">
        <v>64672000</v>
      </c>
      <c r="AG306" s="830">
        <f t="shared" ref="AG306:AG324" si="32">AD306-AF306</f>
        <v>0</v>
      </c>
      <c r="AH306" s="722"/>
    </row>
    <row r="307" spans="1:40" s="475" customFormat="1" ht="24" customHeight="1">
      <c r="A307" s="24"/>
      <c r="B307" s="24"/>
      <c r="C307" s="24" t="s">
        <v>79</v>
      </c>
      <c r="D307" s="285"/>
      <c r="E307" s="283"/>
      <c r="F307" s="283"/>
      <c r="G307" s="283"/>
      <c r="H307" s="283"/>
      <c r="I307" s="283"/>
      <c r="J307" s="283"/>
      <c r="K307" s="283"/>
      <c r="L307" s="283"/>
      <c r="M307" s="60"/>
      <c r="N307" s="40"/>
      <c r="O307" s="273" t="s">
        <v>438</v>
      </c>
      <c r="P307" s="273"/>
      <c r="Q307" s="273"/>
      <c r="R307" s="273"/>
      <c r="S307" s="196" t="s">
        <v>432</v>
      </c>
      <c r="T307" s="243"/>
      <c r="U307" s="243"/>
      <c r="V307" s="272"/>
      <c r="W307" s="274"/>
      <c r="X307" s="243"/>
      <c r="Y307" s="311"/>
      <c r="Z307" s="274"/>
      <c r="AA307" s="274"/>
      <c r="AB307" s="274" t="s">
        <v>505</v>
      </c>
      <c r="AC307" s="272"/>
      <c r="AD307" s="272">
        <v>3700000</v>
      </c>
      <c r="AE307" s="318" t="s">
        <v>25</v>
      </c>
      <c r="AF307" s="156">
        <v>3700000</v>
      </c>
      <c r="AG307" s="830">
        <f t="shared" si="32"/>
        <v>0</v>
      </c>
      <c r="AH307" s="722"/>
    </row>
    <row r="308" spans="1:40" s="475" customFormat="1" ht="24" customHeight="1">
      <c r="A308" s="24"/>
      <c r="B308" s="24"/>
      <c r="C308" s="24"/>
      <c r="D308" s="285"/>
      <c r="E308" s="283"/>
      <c r="F308" s="283"/>
      <c r="G308" s="283"/>
      <c r="H308" s="283"/>
      <c r="I308" s="283"/>
      <c r="J308" s="283"/>
      <c r="K308" s="283"/>
      <c r="L308" s="283"/>
      <c r="M308" s="60"/>
      <c r="N308" s="40"/>
      <c r="O308" s="273"/>
      <c r="P308" s="273"/>
      <c r="Q308" s="273"/>
      <c r="R308" s="273"/>
      <c r="S308" s="196" t="s">
        <v>430</v>
      </c>
      <c r="T308" s="243"/>
      <c r="U308" s="243"/>
      <c r="V308" s="272"/>
      <c r="W308" s="274"/>
      <c r="X308" s="243"/>
      <c r="Y308" s="311"/>
      <c r="Z308" s="274"/>
      <c r="AA308" s="274"/>
      <c r="AB308" s="274" t="s">
        <v>505</v>
      </c>
      <c r="AC308" s="272"/>
      <c r="AD308" s="272">
        <v>6000000</v>
      </c>
      <c r="AE308" s="318" t="s">
        <v>25</v>
      </c>
      <c r="AF308" s="156">
        <v>6000000</v>
      </c>
      <c r="AG308" s="830">
        <f t="shared" si="32"/>
        <v>0</v>
      </c>
      <c r="AH308" s="722"/>
    </row>
    <row r="309" spans="1:40" s="475" customFormat="1" ht="24" customHeight="1">
      <c r="A309" s="24"/>
      <c r="B309" s="24"/>
      <c r="C309" s="24"/>
      <c r="D309" s="285"/>
      <c r="E309" s="283"/>
      <c r="F309" s="283"/>
      <c r="G309" s="283"/>
      <c r="H309" s="283"/>
      <c r="I309" s="283"/>
      <c r="J309" s="283"/>
      <c r="K309" s="283"/>
      <c r="L309" s="283"/>
      <c r="M309" s="60"/>
      <c r="N309" s="40"/>
      <c r="O309" s="273"/>
      <c r="P309" s="273"/>
      <c r="Q309" s="273"/>
      <c r="R309" s="273"/>
      <c r="S309" s="196" t="s">
        <v>431</v>
      </c>
      <c r="T309" s="243"/>
      <c r="U309" s="243"/>
      <c r="V309" s="272"/>
      <c r="W309" s="274"/>
      <c r="X309" s="243"/>
      <c r="Y309" s="311"/>
      <c r="Z309" s="274"/>
      <c r="AA309" s="274"/>
      <c r="AB309" s="274" t="s">
        <v>505</v>
      </c>
      <c r="AC309" s="272"/>
      <c r="AD309" s="272">
        <v>5200000</v>
      </c>
      <c r="AE309" s="318" t="s">
        <v>25</v>
      </c>
      <c r="AF309" s="156">
        <v>5700000</v>
      </c>
      <c r="AG309" s="830">
        <f t="shared" si="32"/>
        <v>-500000</v>
      </c>
      <c r="AH309" s="722"/>
    </row>
    <row r="310" spans="1:40" s="475" customFormat="1" ht="24" customHeight="1">
      <c r="A310" s="24"/>
      <c r="B310" s="24"/>
      <c r="C310" s="24"/>
      <c r="D310" s="286"/>
      <c r="E310" s="284"/>
      <c r="F310" s="284"/>
      <c r="G310" s="284"/>
      <c r="H310" s="284"/>
      <c r="I310" s="284"/>
      <c r="J310" s="284"/>
      <c r="K310" s="284"/>
      <c r="L310" s="284"/>
      <c r="M310" s="60"/>
      <c r="N310" s="40"/>
      <c r="O310" s="273" t="s">
        <v>636</v>
      </c>
      <c r="P310" s="273"/>
      <c r="Q310" s="273"/>
      <c r="R310" s="273"/>
      <c r="S310" s="273"/>
      <c r="T310" s="274"/>
      <c r="U310" s="274"/>
      <c r="V310" s="272"/>
      <c r="W310" s="274"/>
      <c r="X310" s="274"/>
      <c r="Y310" s="274"/>
      <c r="Z310" s="274"/>
      <c r="AA310" s="274"/>
      <c r="AB310" s="274" t="s">
        <v>505</v>
      </c>
      <c r="AC310" s="275"/>
      <c r="AD310" s="275">
        <v>1900000</v>
      </c>
      <c r="AE310" s="318" t="s">
        <v>55</v>
      </c>
      <c r="AF310" s="407">
        <v>1900000</v>
      </c>
      <c r="AG310" s="830">
        <f t="shared" si="32"/>
        <v>0</v>
      </c>
      <c r="AH310" s="722"/>
    </row>
    <row r="311" spans="1:40" s="475" customFormat="1" ht="24" customHeight="1">
      <c r="A311" s="24"/>
      <c r="B311" s="24"/>
      <c r="C311" s="24"/>
      <c r="D311" s="286"/>
      <c r="E311" s="284"/>
      <c r="F311" s="284"/>
      <c r="G311" s="284"/>
      <c r="H311" s="284"/>
      <c r="I311" s="284"/>
      <c r="J311" s="284"/>
      <c r="K311" s="284"/>
      <c r="L311" s="284"/>
      <c r="M311" s="60"/>
      <c r="N311" s="40"/>
      <c r="O311" s="273"/>
      <c r="P311" s="273"/>
      <c r="Q311" s="273"/>
      <c r="R311" s="273"/>
      <c r="S311" s="273"/>
      <c r="T311" s="274"/>
      <c r="U311" s="274"/>
      <c r="V311" s="272"/>
      <c r="W311" s="274"/>
      <c r="X311" s="274"/>
      <c r="Y311" s="274"/>
      <c r="Z311" s="274"/>
      <c r="AA311" s="274"/>
      <c r="AB311" s="274" t="s">
        <v>147</v>
      </c>
      <c r="AC311" s="275"/>
      <c r="AD311" s="275">
        <v>12600000</v>
      </c>
      <c r="AE311" s="318" t="s">
        <v>55</v>
      </c>
      <c r="AF311" s="407">
        <v>12600000</v>
      </c>
      <c r="AG311" s="830">
        <f t="shared" si="32"/>
        <v>0</v>
      </c>
      <c r="AH311" s="722"/>
      <c r="AJ311" s="731"/>
    </row>
    <row r="312" spans="1:40" s="475" customFormat="1" ht="24" customHeight="1">
      <c r="A312" s="24"/>
      <c r="B312" s="24"/>
      <c r="C312" s="24"/>
      <c r="D312" s="286"/>
      <c r="E312" s="284"/>
      <c r="F312" s="284"/>
      <c r="G312" s="284"/>
      <c r="H312" s="284"/>
      <c r="I312" s="284"/>
      <c r="J312" s="284"/>
      <c r="K312" s="284"/>
      <c r="L312" s="284"/>
      <c r="M312" s="60"/>
      <c r="N312" s="40"/>
      <c r="O312" s="273"/>
      <c r="P312" s="273"/>
      <c r="Q312" s="273"/>
      <c r="R312" s="273"/>
      <c r="S312" s="273"/>
      <c r="T312" s="274"/>
      <c r="U312" s="274"/>
      <c r="V312" s="272"/>
      <c r="W312" s="274"/>
      <c r="X312" s="274"/>
      <c r="Y312" s="191"/>
      <c r="Z312" s="274"/>
      <c r="AA312" s="274"/>
      <c r="AB312" s="274" t="s">
        <v>807</v>
      </c>
      <c r="AC312" s="275"/>
      <c r="AD312" s="275">
        <v>12700000</v>
      </c>
      <c r="AE312" s="318" t="s">
        <v>55</v>
      </c>
      <c r="AF312" s="407">
        <v>12700000</v>
      </c>
      <c r="AG312" s="830">
        <f t="shared" si="32"/>
        <v>0</v>
      </c>
      <c r="AH312" s="722"/>
      <c r="AJ312" s="731"/>
    </row>
    <row r="313" spans="1:40" s="475" customFormat="1" ht="24" customHeight="1">
      <c r="A313" s="24"/>
      <c r="B313" s="24"/>
      <c r="C313" s="24"/>
      <c r="D313" s="84"/>
      <c r="E313" s="60"/>
      <c r="F313" s="60"/>
      <c r="G313" s="60"/>
      <c r="H313" s="60"/>
      <c r="I313" s="60"/>
      <c r="J313" s="60"/>
      <c r="K313" s="60"/>
      <c r="L313" s="60"/>
      <c r="M313" s="60"/>
      <c r="N313" s="40"/>
      <c r="O313" s="273" t="s">
        <v>652</v>
      </c>
      <c r="P313" s="273"/>
      <c r="Q313" s="273"/>
      <c r="R313" s="273"/>
      <c r="S313" s="272"/>
      <c r="T313" s="274"/>
      <c r="U313" s="243"/>
      <c r="V313" s="272"/>
      <c r="W313" s="274"/>
      <c r="X313" s="274"/>
      <c r="Y313" s="274"/>
      <c r="Z313" s="274"/>
      <c r="AA313" s="274"/>
      <c r="AB313" s="274" t="s">
        <v>505</v>
      </c>
      <c r="AC313" s="272"/>
      <c r="AD313" s="272">
        <v>1500000</v>
      </c>
      <c r="AE313" s="318" t="s">
        <v>25</v>
      </c>
      <c r="AF313" s="156">
        <v>1500000</v>
      </c>
      <c r="AG313" s="830">
        <f t="shared" si="32"/>
        <v>0</v>
      </c>
      <c r="AH313" s="722"/>
    </row>
    <row r="314" spans="1:40" s="475" customFormat="1" ht="24" customHeight="1">
      <c r="A314" s="24"/>
      <c r="B314" s="24"/>
      <c r="C314" s="24"/>
      <c r="D314" s="81"/>
      <c r="E314" s="60"/>
      <c r="F314" s="60"/>
      <c r="G314" s="60"/>
      <c r="H314" s="60"/>
      <c r="I314" s="60"/>
      <c r="J314" s="60"/>
      <c r="K314" s="60"/>
      <c r="L314" s="60"/>
      <c r="M314" s="60"/>
      <c r="N314" s="40"/>
      <c r="O314" s="273" t="s">
        <v>656</v>
      </c>
      <c r="P314" s="273"/>
      <c r="Q314" s="273"/>
      <c r="R314" s="273"/>
      <c r="S314" s="702" t="s">
        <v>432</v>
      </c>
      <c r="T314" s="147"/>
      <c r="U314" s="147"/>
      <c r="V314" s="186"/>
      <c r="W314" s="147"/>
      <c r="X314" s="235"/>
      <c r="Y314" s="375"/>
      <c r="Z314" s="375"/>
      <c r="AA314" s="375"/>
      <c r="AB314" s="235" t="s">
        <v>505</v>
      </c>
      <c r="AC314" s="702"/>
      <c r="AD314" s="703">
        <v>0</v>
      </c>
      <c r="AE314" s="688" t="s">
        <v>55</v>
      </c>
      <c r="AF314" s="407"/>
      <c r="AG314" s="830">
        <f t="shared" si="32"/>
        <v>0</v>
      </c>
      <c r="AH314" s="722"/>
    </row>
    <row r="315" spans="1:40" s="475" customFormat="1" ht="24" customHeight="1">
      <c r="A315" s="24"/>
      <c r="B315" s="24"/>
      <c r="C315" s="24"/>
      <c r="D315" s="81"/>
      <c r="E315" s="60"/>
      <c r="F315" s="60"/>
      <c r="G315" s="60"/>
      <c r="H315" s="60"/>
      <c r="I315" s="60"/>
      <c r="J315" s="60"/>
      <c r="K315" s="60"/>
      <c r="L315" s="60"/>
      <c r="M315" s="60"/>
      <c r="N315" s="40"/>
      <c r="O315" s="421"/>
      <c r="P315" s="273"/>
      <c r="Q315" s="273"/>
      <c r="R315" s="273"/>
      <c r="S315" s="196" t="s">
        <v>657</v>
      </c>
      <c r="T315" s="243"/>
      <c r="U315" s="243"/>
      <c r="V315" s="272"/>
      <c r="W315" s="243"/>
      <c r="X315" s="274"/>
      <c r="Y315" s="191"/>
      <c r="Z315" s="191"/>
      <c r="AA315" s="191"/>
      <c r="AB315" s="274" t="s">
        <v>505</v>
      </c>
      <c r="AC315" s="196"/>
      <c r="AD315" s="607">
        <v>107000</v>
      </c>
      <c r="AE315" s="333" t="s">
        <v>55</v>
      </c>
      <c r="AF315" s="407">
        <v>107000</v>
      </c>
      <c r="AG315" s="830">
        <f t="shared" si="32"/>
        <v>0</v>
      </c>
      <c r="AH315" s="722"/>
    </row>
    <row r="316" spans="1:40" s="475" customFormat="1" ht="24" customHeight="1">
      <c r="A316" s="24"/>
      <c r="B316" s="24"/>
      <c r="C316" s="24"/>
      <c r="D316" s="81"/>
      <c r="E316" s="60"/>
      <c r="F316" s="60"/>
      <c r="G316" s="60"/>
      <c r="H316" s="60"/>
      <c r="I316" s="60"/>
      <c r="J316" s="60"/>
      <c r="K316" s="60"/>
      <c r="L316" s="60"/>
      <c r="M316" s="60"/>
      <c r="N316" s="40"/>
      <c r="O316" s="421"/>
      <c r="P316" s="273"/>
      <c r="Q316" s="273"/>
      <c r="R316" s="273"/>
      <c r="S316" s="196" t="s">
        <v>658</v>
      </c>
      <c r="T316" s="243"/>
      <c r="U316" s="243"/>
      <c r="V316" s="272"/>
      <c r="W316" s="243"/>
      <c r="X316" s="274"/>
      <c r="Y316" s="191"/>
      <c r="Z316" s="191"/>
      <c r="AA316" s="191"/>
      <c r="AB316" s="274" t="s">
        <v>505</v>
      </c>
      <c r="AC316" s="196"/>
      <c r="AD316" s="607">
        <v>1850000</v>
      </c>
      <c r="AE316" s="333" t="s">
        <v>55</v>
      </c>
      <c r="AF316" s="407">
        <v>1850000</v>
      </c>
      <c r="AG316" s="830">
        <f t="shared" si="32"/>
        <v>0</v>
      </c>
      <c r="AH316" s="722"/>
    </row>
    <row r="317" spans="1:40" s="475" customFormat="1" ht="24" customHeight="1">
      <c r="A317" s="24"/>
      <c r="B317" s="24"/>
      <c r="C317" s="24"/>
      <c r="D317" s="81"/>
      <c r="E317" s="60"/>
      <c r="F317" s="60"/>
      <c r="G317" s="60"/>
      <c r="H317" s="60"/>
      <c r="I317" s="60"/>
      <c r="J317" s="60"/>
      <c r="K317" s="60"/>
      <c r="L317" s="60"/>
      <c r="M317" s="60"/>
      <c r="N317" s="40"/>
      <c r="O317" s="273" t="s">
        <v>434</v>
      </c>
      <c r="P317" s="273"/>
      <c r="Q317" s="273"/>
      <c r="R317" s="273"/>
      <c r="S317" s="272"/>
      <c r="T317" s="243"/>
      <c r="U317" s="243"/>
      <c r="V317" s="272"/>
      <c r="W317" s="243"/>
      <c r="X317" s="274"/>
      <c r="Y317" s="191"/>
      <c r="Z317" s="191"/>
      <c r="AA317" s="191"/>
      <c r="AB317" s="274" t="s">
        <v>505</v>
      </c>
      <c r="AC317" s="196"/>
      <c r="AD317" s="607">
        <v>100000</v>
      </c>
      <c r="AE317" s="333" t="s">
        <v>55</v>
      </c>
      <c r="AF317" s="407">
        <v>100000</v>
      </c>
      <c r="AG317" s="830">
        <f t="shared" si="32"/>
        <v>0</v>
      </c>
      <c r="AH317" s="722"/>
    </row>
    <row r="318" spans="1:40" s="475" customFormat="1" ht="24" customHeight="1">
      <c r="A318" s="24"/>
      <c r="B318" s="24"/>
      <c r="C318" s="24"/>
      <c r="D318" s="81"/>
      <c r="E318" s="60"/>
      <c r="F318" s="60"/>
      <c r="G318" s="60"/>
      <c r="H318" s="60"/>
      <c r="I318" s="60"/>
      <c r="J318" s="60"/>
      <c r="K318" s="60"/>
      <c r="L318" s="60"/>
      <c r="M318" s="60"/>
      <c r="N318" s="40"/>
      <c r="O318" s="273" t="s">
        <v>435</v>
      </c>
      <c r="P318" s="273"/>
      <c r="Q318" s="273"/>
      <c r="R318" s="273"/>
      <c r="S318" s="272"/>
      <c r="T318" s="243"/>
      <c r="U318" s="243"/>
      <c r="X318" s="274"/>
      <c r="Y318" s="191" t="s">
        <v>625</v>
      </c>
      <c r="Z318" s="191"/>
      <c r="AA318" s="191"/>
      <c r="AB318" s="274" t="s">
        <v>505</v>
      </c>
      <c r="AC318" s="196"/>
      <c r="AD318" s="607">
        <v>3070000</v>
      </c>
      <c r="AE318" s="333" t="s">
        <v>55</v>
      </c>
      <c r="AF318" s="407">
        <v>3070000</v>
      </c>
      <c r="AG318" s="830">
        <f t="shared" si="32"/>
        <v>0</v>
      </c>
      <c r="AH318" s="722"/>
    </row>
    <row r="319" spans="1:40" s="475" customFormat="1" ht="24" customHeight="1">
      <c r="A319" s="24"/>
      <c r="B319" s="24"/>
      <c r="C319" s="24"/>
      <c r="D319" s="81"/>
      <c r="E319" s="60"/>
      <c r="F319" s="60"/>
      <c r="G319" s="60"/>
      <c r="H319" s="60"/>
      <c r="I319" s="60"/>
      <c r="J319" s="60"/>
      <c r="K319" s="60"/>
      <c r="L319" s="60"/>
      <c r="M319" s="60"/>
      <c r="N319" s="40"/>
      <c r="O319" s="273"/>
      <c r="P319" s="273"/>
      <c r="Q319" s="273"/>
      <c r="R319" s="273"/>
      <c r="S319" s="272"/>
      <c r="T319" s="243"/>
      <c r="U319" s="243"/>
      <c r="X319" s="274"/>
      <c r="Y319" s="191" t="s">
        <v>482</v>
      </c>
      <c r="Z319" s="191"/>
      <c r="AA319" s="191"/>
      <c r="AB319" s="274" t="s">
        <v>505</v>
      </c>
      <c r="AC319" s="196"/>
      <c r="AD319" s="607">
        <v>1645000</v>
      </c>
      <c r="AE319" s="333" t="s">
        <v>55</v>
      </c>
      <c r="AF319" s="407">
        <v>1645000</v>
      </c>
      <c r="AG319" s="830">
        <f t="shared" si="32"/>
        <v>0</v>
      </c>
      <c r="AH319" s="722"/>
      <c r="AI319" s="878"/>
    </row>
    <row r="320" spans="1:40" s="475" customFormat="1" ht="24" customHeight="1">
      <c r="A320" s="24"/>
      <c r="B320" s="24"/>
      <c r="C320" s="24"/>
      <c r="D320" s="81"/>
      <c r="E320" s="60"/>
      <c r="F320" s="60"/>
      <c r="G320" s="60"/>
      <c r="H320" s="60"/>
      <c r="I320" s="60"/>
      <c r="J320" s="60"/>
      <c r="K320" s="60"/>
      <c r="L320" s="60"/>
      <c r="M320" s="60"/>
      <c r="N320" s="40"/>
      <c r="O320" s="273" t="s">
        <v>436</v>
      </c>
      <c r="P320" s="273"/>
      <c r="Q320" s="273"/>
      <c r="R320" s="273"/>
      <c r="S320" s="272"/>
      <c r="T320" s="243"/>
      <c r="U320" s="243"/>
      <c r="W320" s="191"/>
      <c r="X320" s="274"/>
      <c r="Y320" s="411"/>
      <c r="Z320" s="191"/>
      <c r="AA320" s="191"/>
      <c r="AB320" s="274" t="s">
        <v>505</v>
      </c>
      <c r="AC320" s="196"/>
      <c r="AD320" s="607">
        <v>2800000</v>
      </c>
      <c r="AE320" s="333" t="s">
        <v>55</v>
      </c>
      <c r="AF320" s="407">
        <v>2300000</v>
      </c>
      <c r="AG320" s="830">
        <f t="shared" si="32"/>
        <v>500000</v>
      </c>
      <c r="AH320" s="722"/>
      <c r="AI320" s="879"/>
    </row>
    <row r="321" spans="1:34" s="475" customFormat="1" ht="24" customHeight="1">
      <c r="A321" s="24"/>
      <c r="B321" s="24"/>
      <c r="C321" s="24"/>
      <c r="D321" s="81"/>
      <c r="E321" s="60"/>
      <c r="F321" s="60"/>
      <c r="G321" s="60"/>
      <c r="H321" s="60"/>
      <c r="I321" s="60"/>
      <c r="J321" s="60"/>
      <c r="K321" s="60"/>
      <c r="L321" s="60"/>
      <c r="M321" s="60"/>
      <c r="N321" s="40"/>
      <c r="O321" s="273"/>
      <c r="P321" s="273"/>
      <c r="Q321" s="273"/>
      <c r="R321" s="273"/>
      <c r="S321" s="272"/>
      <c r="T321" s="243"/>
      <c r="U321" s="243"/>
      <c r="W321" s="191"/>
      <c r="X321" s="274"/>
      <c r="Y321" s="411"/>
      <c r="Z321" s="191"/>
      <c r="AA321" s="191"/>
      <c r="AB321" s="274" t="s">
        <v>172</v>
      </c>
      <c r="AC321" s="196"/>
      <c r="AD321" s="607">
        <v>2000000</v>
      </c>
      <c r="AE321" s="333" t="s">
        <v>55</v>
      </c>
      <c r="AF321" s="407">
        <v>2000000</v>
      </c>
      <c r="AG321" s="830">
        <f t="shared" si="32"/>
        <v>0</v>
      </c>
      <c r="AH321" s="722"/>
    </row>
    <row r="322" spans="1:34" s="475" customFormat="1" ht="24" customHeight="1">
      <c r="A322" s="24"/>
      <c r="B322" s="24"/>
      <c r="C322" s="24"/>
      <c r="D322" s="81"/>
      <c r="E322" s="60"/>
      <c r="F322" s="60"/>
      <c r="G322" s="60"/>
      <c r="H322" s="60"/>
      <c r="I322" s="60"/>
      <c r="J322" s="60"/>
      <c r="K322" s="60"/>
      <c r="L322" s="60"/>
      <c r="M322" s="60"/>
      <c r="N322" s="40"/>
      <c r="O322" s="273"/>
      <c r="P322" s="273"/>
      <c r="Q322" s="273"/>
      <c r="R322" s="273"/>
      <c r="S322" s="272"/>
      <c r="T322" s="243"/>
      <c r="U322" s="243"/>
      <c r="V322" s="191" t="s">
        <v>965</v>
      </c>
      <c r="W322" s="191"/>
      <c r="X322" s="274"/>
      <c r="Y322" s="191"/>
      <c r="Z322" s="191"/>
      <c r="AA322" s="191"/>
      <c r="AB322" s="274" t="s">
        <v>807</v>
      </c>
      <c r="AC322" s="196"/>
      <c r="AD322" s="607">
        <v>3000000</v>
      </c>
      <c r="AE322" s="333" t="s">
        <v>55</v>
      </c>
      <c r="AF322" s="407">
        <v>3000000</v>
      </c>
      <c r="AG322" s="830">
        <f t="shared" si="32"/>
        <v>0</v>
      </c>
      <c r="AH322" s="722"/>
    </row>
    <row r="323" spans="1:34" s="475" customFormat="1" ht="24" customHeight="1">
      <c r="A323" s="24"/>
      <c r="B323" s="24"/>
      <c r="C323" s="24"/>
      <c r="D323" s="81"/>
      <c r="E323" s="60"/>
      <c r="F323" s="60"/>
      <c r="G323" s="60"/>
      <c r="H323" s="60"/>
      <c r="I323" s="60"/>
      <c r="J323" s="60"/>
      <c r="K323" s="60"/>
      <c r="L323" s="60"/>
      <c r="M323" s="60"/>
      <c r="N323" s="40"/>
      <c r="O323" s="273" t="s">
        <v>651</v>
      </c>
      <c r="P323" s="273"/>
      <c r="Q323" s="273"/>
      <c r="R323" s="273"/>
      <c r="S323" s="272"/>
      <c r="T323" s="243"/>
      <c r="U323" s="243"/>
      <c r="V323" s="272"/>
      <c r="W323" s="243"/>
      <c r="X323" s="274"/>
      <c r="Y323" s="191"/>
      <c r="Z323" s="191"/>
      <c r="AA323" s="191"/>
      <c r="AB323" s="274" t="s">
        <v>505</v>
      </c>
      <c r="AC323" s="196"/>
      <c r="AD323" s="607">
        <v>1500000</v>
      </c>
      <c r="AE323" s="333" t="s">
        <v>55</v>
      </c>
      <c r="AF323" s="407">
        <v>1500000</v>
      </c>
      <c r="AG323" s="830">
        <f t="shared" si="32"/>
        <v>0</v>
      </c>
      <c r="AH323" s="722"/>
    </row>
    <row r="324" spans="1:34" s="475" customFormat="1" ht="24" customHeight="1">
      <c r="A324" s="24"/>
      <c r="B324" s="24"/>
      <c r="C324" s="24"/>
      <c r="D324" s="81"/>
      <c r="E324" s="60"/>
      <c r="F324" s="60"/>
      <c r="G324" s="60"/>
      <c r="H324" s="60"/>
      <c r="I324" s="60"/>
      <c r="J324" s="60"/>
      <c r="K324" s="60"/>
      <c r="L324" s="60"/>
      <c r="M324" s="60"/>
      <c r="N324" s="40"/>
      <c r="O324" s="273"/>
      <c r="P324" s="273"/>
      <c r="Q324" s="273"/>
      <c r="R324" s="273"/>
      <c r="S324" s="272"/>
      <c r="T324" s="243"/>
      <c r="U324" s="243"/>
      <c r="V324" s="272"/>
      <c r="W324" s="243"/>
      <c r="X324" s="274"/>
      <c r="Y324" s="191"/>
      <c r="Z324" s="191"/>
      <c r="AA324" s="191"/>
      <c r="AB324" s="274" t="s">
        <v>667</v>
      </c>
      <c r="AC324" s="272"/>
      <c r="AD324" s="607">
        <v>3000000</v>
      </c>
      <c r="AE324" s="333" t="s">
        <v>55</v>
      </c>
      <c r="AF324" s="407">
        <v>3000000</v>
      </c>
      <c r="AG324" s="830">
        <f t="shared" si="32"/>
        <v>0</v>
      </c>
      <c r="AH324" s="722"/>
    </row>
    <row r="325" spans="1:34" s="475" customFormat="1" ht="24" customHeight="1">
      <c r="A325" s="24"/>
      <c r="B325" s="24"/>
      <c r="C325" s="24"/>
      <c r="D325" s="81"/>
      <c r="E325" s="60"/>
      <c r="F325" s="60"/>
      <c r="G325" s="60"/>
      <c r="H325" s="60"/>
      <c r="I325" s="60"/>
      <c r="J325" s="60"/>
      <c r="K325" s="60"/>
      <c r="L325" s="60"/>
      <c r="M325" s="60"/>
      <c r="N325" s="40"/>
      <c r="O325" s="273"/>
      <c r="P325" s="273"/>
      <c r="Q325" s="273"/>
      <c r="R325" s="273"/>
      <c r="S325" s="272"/>
      <c r="T325" s="243"/>
      <c r="U325" s="243"/>
      <c r="V325" s="272"/>
      <c r="W325" s="243"/>
      <c r="X325" s="274"/>
      <c r="Y325" s="191"/>
      <c r="Z325" s="191"/>
      <c r="AA325" s="191"/>
      <c r="AB325" s="274" t="s">
        <v>807</v>
      </c>
      <c r="AC325" s="196"/>
      <c r="AD325" s="607">
        <v>2000000</v>
      </c>
      <c r="AE325" s="333" t="s">
        <v>601</v>
      </c>
      <c r="AF325" s="407">
        <v>2000000</v>
      </c>
      <c r="AG325" s="830">
        <f>AD325-AF325</f>
        <v>0</v>
      </c>
      <c r="AH325" s="722"/>
    </row>
    <row r="326" spans="1:34" s="475" customFormat="1" ht="24" customHeight="1">
      <c r="A326" s="24"/>
      <c r="B326" s="24"/>
      <c r="C326" s="32"/>
      <c r="D326" s="82"/>
      <c r="E326" s="62"/>
      <c r="F326" s="62"/>
      <c r="G326" s="62"/>
      <c r="H326" s="62"/>
      <c r="I326" s="62"/>
      <c r="J326" s="62"/>
      <c r="K326" s="62"/>
      <c r="L326" s="62"/>
      <c r="M326" s="62"/>
      <c r="N326" s="49"/>
      <c r="O326" s="149"/>
      <c r="P326" s="468"/>
      <c r="Q326" s="468"/>
      <c r="R326" s="468"/>
      <c r="S326" s="467"/>
      <c r="T326" s="351"/>
      <c r="U326" s="194"/>
      <c r="V326" s="467"/>
      <c r="W326" s="351"/>
      <c r="X326" s="351"/>
      <c r="Y326" s="351"/>
      <c r="Z326" s="351"/>
      <c r="AA326" s="351"/>
      <c r="AB326" s="274"/>
      <c r="AC326" s="467"/>
      <c r="AD326" s="467"/>
      <c r="AE326" s="333"/>
      <c r="AF326" s="156"/>
      <c r="AG326" s="830"/>
      <c r="AH326" s="722"/>
    </row>
    <row r="327" spans="1:34" s="475" customFormat="1" ht="24" customHeight="1">
      <c r="A327" s="24"/>
      <c r="B327" s="24"/>
      <c r="C327" s="15" t="s">
        <v>161</v>
      </c>
      <c r="D327" s="83">
        <v>14550</v>
      </c>
      <c r="E327" s="60">
        <f>ROUND(AD327/1000,0)</f>
        <v>14550</v>
      </c>
      <c r="F327" s="65">
        <f>SUMIF($AB$328:$AB$340,"보조",$AD$328:$AD$340)/1000</f>
        <v>1300</v>
      </c>
      <c r="G327" s="65">
        <f>SUMIF($AB$328:$AB$340,"6종",$AD$328:$AD$340)/1000</f>
        <v>0</v>
      </c>
      <c r="H327" s="65">
        <f>SUMIF($AB$328:$AB$340,"4종",$AD$328:$AD$340)/1000</f>
        <v>0</v>
      </c>
      <c r="I327" s="65">
        <f>SUMIF($AB$328:$AB$340,"후원",$AD$328:$AD$340)/1000</f>
        <v>5620</v>
      </c>
      <c r="J327" s="65">
        <f>SUMIF($AB$328:$AB$340,"입소",$AD$328:$AD$340)/1000</f>
        <v>7630</v>
      </c>
      <c r="K327" s="65">
        <f>SUMIF($AB$328:$AB$340,"법인",$AD$328:$AD$340)/1000</f>
        <v>0</v>
      </c>
      <c r="L327" s="65">
        <f>SUMIF($AB$328:$AB$340,"잡수",$AD$328:$AD$340)/1000</f>
        <v>0</v>
      </c>
      <c r="M327" s="60">
        <f>E327-D327</f>
        <v>0</v>
      </c>
      <c r="N327" s="40">
        <f>IF(D327=0,0,M327/D327)</f>
        <v>0</v>
      </c>
      <c r="O327" s="151"/>
      <c r="P327" s="158"/>
      <c r="Q327" s="158"/>
      <c r="R327" s="202"/>
      <c r="S327" s="202"/>
      <c r="T327" s="376"/>
      <c r="U327" s="376"/>
      <c r="V327" s="202"/>
      <c r="W327" s="376"/>
      <c r="X327" s="376"/>
      <c r="Y327" s="370" t="s">
        <v>123</v>
      </c>
      <c r="Z327" s="360"/>
      <c r="AA327" s="360"/>
      <c r="AB327" s="360"/>
      <c r="AC327" s="204"/>
      <c r="AD327" s="160">
        <v>14550000</v>
      </c>
      <c r="AE327" s="403" t="s">
        <v>25</v>
      </c>
      <c r="AF327" s="794">
        <v>14550000</v>
      </c>
      <c r="AG327" s="830">
        <f t="shared" ref="AG327:AG356" si="33">AD327-AF327</f>
        <v>0</v>
      </c>
      <c r="AH327" s="722"/>
    </row>
    <row r="328" spans="1:34" s="475" customFormat="1" ht="24" customHeight="1">
      <c r="A328" s="24"/>
      <c r="B328" s="24"/>
      <c r="C328" s="24" t="s">
        <v>116</v>
      </c>
      <c r="D328" s="285"/>
      <c r="E328" s="283"/>
      <c r="F328" s="283"/>
      <c r="G328" s="283"/>
      <c r="H328" s="283"/>
      <c r="I328" s="283"/>
      <c r="J328" s="283"/>
      <c r="K328" s="283"/>
      <c r="L328" s="283"/>
      <c r="M328" s="60"/>
      <c r="N328" s="40"/>
      <c r="O328" s="273" t="s">
        <v>186</v>
      </c>
      <c r="P328" s="195"/>
      <c r="Q328" s="195"/>
      <c r="R328" s="192"/>
      <c r="S328" s="196" t="s">
        <v>432</v>
      </c>
      <c r="T328" s="368"/>
      <c r="U328" s="368"/>
      <c r="V328" s="192"/>
      <c r="W328" s="274"/>
      <c r="X328" s="274"/>
      <c r="Y328" s="274"/>
      <c r="Z328" s="274"/>
      <c r="AA328" s="274"/>
      <c r="AB328" s="274" t="s">
        <v>667</v>
      </c>
      <c r="AC328" s="275"/>
      <c r="AD328" s="275">
        <v>1520000</v>
      </c>
      <c r="AE328" s="318" t="s">
        <v>55</v>
      </c>
      <c r="AF328" s="407">
        <v>1520000</v>
      </c>
      <c r="AG328" s="830">
        <f t="shared" si="33"/>
        <v>0</v>
      </c>
      <c r="AH328" s="722"/>
    </row>
    <row r="329" spans="1:34" s="475" customFormat="1" ht="24" customHeight="1">
      <c r="A329" s="24"/>
      <c r="B329" s="24"/>
      <c r="C329" s="24"/>
      <c r="D329" s="285"/>
      <c r="E329" s="283"/>
      <c r="F329" s="283"/>
      <c r="G329" s="283"/>
      <c r="H329" s="283"/>
      <c r="I329" s="283"/>
      <c r="J329" s="283"/>
      <c r="K329" s="283"/>
      <c r="L329" s="283"/>
      <c r="M329" s="60"/>
      <c r="N329" s="40"/>
      <c r="O329" s="273"/>
      <c r="P329" s="195"/>
      <c r="Q329" s="195"/>
      <c r="R329" s="192"/>
      <c r="S329" s="196" t="s">
        <v>430</v>
      </c>
      <c r="T329" s="368"/>
      <c r="U329" s="368"/>
      <c r="V329" s="192"/>
      <c r="W329" s="274"/>
      <c r="X329" s="274"/>
      <c r="Y329" s="274"/>
      <c r="Z329" s="274"/>
      <c r="AA329" s="274"/>
      <c r="AB329" s="274" t="s">
        <v>667</v>
      </c>
      <c r="AC329" s="275"/>
      <c r="AD329" s="275">
        <v>1700000</v>
      </c>
      <c r="AE329" s="318" t="s">
        <v>55</v>
      </c>
      <c r="AF329" s="407">
        <v>1700000</v>
      </c>
      <c r="AG329" s="830">
        <f t="shared" si="33"/>
        <v>0</v>
      </c>
      <c r="AH329" s="722"/>
    </row>
    <row r="330" spans="1:34" s="475" customFormat="1" ht="24" customHeight="1">
      <c r="A330" s="24"/>
      <c r="B330" s="24"/>
      <c r="C330" s="24"/>
      <c r="D330" s="285"/>
      <c r="E330" s="283"/>
      <c r="F330" s="283"/>
      <c r="G330" s="283"/>
      <c r="H330" s="283"/>
      <c r="I330" s="283"/>
      <c r="J330" s="283"/>
      <c r="K330" s="283"/>
      <c r="L330" s="283"/>
      <c r="M330" s="60"/>
      <c r="N330" s="40"/>
      <c r="O330" s="273"/>
      <c r="P330" s="195"/>
      <c r="Q330" s="195"/>
      <c r="R330" s="192"/>
      <c r="S330" s="196" t="s">
        <v>431</v>
      </c>
      <c r="T330" s="368"/>
      <c r="U330" s="368"/>
      <c r="V330" s="192"/>
      <c r="W330" s="274"/>
      <c r="X330" s="274"/>
      <c r="Y330" s="274"/>
      <c r="Z330" s="274"/>
      <c r="AA330" s="274"/>
      <c r="AB330" s="274" t="s">
        <v>667</v>
      </c>
      <c r="AC330" s="275"/>
      <c r="AD330" s="275">
        <v>1150000</v>
      </c>
      <c r="AE330" s="318" t="s">
        <v>55</v>
      </c>
      <c r="AF330" s="407">
        <v>1150000</v>
      </c>
      <c r="AG330" s="830">
        <f t="shared" si="33"/>
        <v>0</v>
      </c>
      <c r="AH330" s="722"/>
    </row>
    <row r="331" spans="1:34" s="475" customFormat="1" ht="24" customHeight="1">
      <c r="A331" s="24"/>
      <c r="B331" s="24"/>
      <c r="C331" s="24"/>
      <c r="D331" s="84"/>
      <c r="E331" s="60"/>
      <c r="F331" s="60"/>
      <c r="G331" s="60"/>
      <c r="H331" s="60"/>
      <c r="I331" s="60"/>
      <c r="J331" s="60"/>
      <c r="K331" s="60"/>
      <c r="L331" s="60"/>
      <c r="M331" s="60"/>
      <c r="N331" s="40"/>
      <c r="O331" s="273" t="s">
        <v>497</v>
      </c>
      <c r="P331" s="273"/>
      <c r="Q331" s="273"/>
      <c r="R331" s="273"/>
      <c r="S331" s="273"/>
      <c r="T331" s="274"/>
      <c r="U331" s="274"/>
      <c r="V331" s="272"/>
      <c r="W331" s="274"/>
      <c r="X331" s="274"/>
      <c r="Y331" s="274"/>
      <c r="Z331" s="274"/>
      <c r="AA331" s="274"/>
      <c r="AB331" s="274" t="s">
        <v>667</v>
      </c>
      <c r="AC331" s="275"/>
      <c r="AD331" s="275">
        <v>550000</v>
      </c>
      <c r="AE331" s="318" t="s">
        <v>55</v>
      </c>
      <c r="AF331" s="407">
        <v>550000</v>
      </c>
      <c r="AG331" s="830">
        <f t="shared" si="33"/>
        <v>0</v>
      </c>
      <c r="AH331" s="722"/>
    </row>
    <row r="332" spans="1:34" s="475" customFormat="1" ht="24" customHeight="1">
      <c r="A332" s="24"/>
      <c r="B332" s="24"/>
      <c r="C332" s="24"/>
      <c r="D332" s="84"/>
      <c r="E332" s="60"/>
      <c r="F332" s="60"/>
      <c r="G332" s="60"/>
      <c r="H332" s="60"/>
      <c r="I332" s="60"/>
      <c r="J332" s="60"/>
      <c r="K332" s="60"/>
      <c r="L332" s="60"/>
      <c r="M332" s="60"/>
      <c r="N332" s="40"/>
      <c r="O332" s="273" t="s">
        <v>498</v>
      </c>
      <c r="P332" s="273"/>
      <c r="Q332" s="273"/>
      <c r="R332" s="273"/>
      <c r="S332" s="273"/>
      <c r="T332" s="274"/>
      <c r="U332" s="274"/>
      <c r="V332" s="272"/>
      <c r="W332" s="274"/>
      <c r="X332" s="274"/>
      <c r="Y332" s="274"/>
      <c r="Z332" s="274"/>
      <c r="AA332" s="274"/>
      <c r="AB332" s="274" t="s">
        <v>69</v>
      </c>
      <c r="AC332" s="275"/>
      <c r="AD332" s="275">
        <v>1300000</v>
      </c>
      <c r="AE332" s="318" t="s">
        <v>55</v>
      </c>
      <c r="AF332" s="407">
        <v>1300000</v>
      </c>
      <c r="AG332" s="830">
        <f t="shared" si="33"/>
        <v>0</v>
      </c>
      <c r="AH332" s="722"/>
    </row>
    <row r="333" spans="1:34" s="475" customFormat="1" ht="24" customHeight="1">
      <c r="A333" s="24"/>
      <c r="B333" s="24"/>
      <c r="C333" s="24"/>
      <c r="D333" s="84"/>
      <c r="E333" s="60"/>
      <c r="F333" s="60"/>
      <c r="G333" s="60"/>
      <c r="H333" s="60"/>
      <c r="I333" s="60"/>
      <c r="J333" s="60"/>
      <c r="K333" s="60"/>
      <c r="L333" s="60"/>
      <c r="M333" s="60"/>
      <c r="N333" s="40"/>
      <c r="O333" s="273"/>
      <c r="P333" s="273"/>
      <c r="Q333" s="273"/>
      <c r="R333" s="273"/>
      <c r="S333" s="273"/>
      <c r="T333" s="274"/>
      <c r="U333" s="274"/>
      <c r="V333" s="272"/>
      <c r="W333" s="274"/>
      <c r="X333" s="274"/>
      <c r="Y333" s="274"/>
      <c r="Z333" s="274"/>
      <c r="AA333" s="274"/>
      <c r="AB333" s="274" t="s">
        <v>505</v>
      </c>
      <c r="AC333" s="275"/>
      <c r="AD333" s="275">
        <v>500000</v>
      </c>
      <c r="AE333" s="318" t="s">
        <v>55</v>
      </c>
      <c r="AF333" s="407">
        <v>500000</v>
      </c>
      <c r="AG333" s="830">
        <f t="shared" si="33"/>
        <v>0</v>
      </c>
      <c r="AH333" s="722"/>
    </row>
    <row r="334" spans="1:34" s="475" customFormat="1" ht="24" customHeight="1">
      <c r="A334" s="24"/>
      <c r="B334" s="24"/>
      <c r="C334" s="24"/>
      <c r="D334" s="84"/>
      <c r="E334" s="60"/>
      <c r="F334" s="60"/>
      <c r="G334" s="60"/>
      <c r="H334" s="60"/>
      <c r="I334" s="60"/>
      <c r="J334" s="60"/>
      <c r="K334" s="60"/>
      <c r="L334" s="60"/>
      <c r="M334" s="60"/>
      <c r="N334" s="40"/>
      <c r="O334" s="273"/>
      <c r="P334" s="273"/>
      <c r="Q334" s="273"/>
      <c r="R334" s="273"/>
      <c r="S334" s="273"/>
      <c r="T334" s="274"/>
      <c r="U334" s="274"/>
      <c r="V334" s="272"/>
      <c r="W334" s="274"/>
      <c r="X334" s="274"/>
      <c r="Y334" s="274"/>
      <c r="Z334" s="274"/>
      <c r="AA334" s="274"/>
      <c r="AB334" s="274" t="s">
        <v>667</v>
      </c>
      <c r="AC334" s="275"/>
      <c r="AD334" s="275">
        <v>1750000</v>
      </c>
      <c r="AE334" s="318" t="s">
        <v>55</v>
      </c>
      <c r="AF334" s="407">
        <v>1750000</v>
      </c>
      <c r="AG334" s="830">
        <f t="shared" si="33"/>
        <v>0</v>
      </c>
      <c r="AH334" s="722"/>
    </row>
    <row r="335" spans="1:34" s="475" customFormat="1" ht="24" customHeight="1">
      <c r="A335" s="24"/>
      <c r="B335" s="24"/>
      <c r="C335" s="24"/>
      <c r="D335" s="84"/>
      <c r="E335" s="60"/>
      <c r="F335" s="60"/>
      <c r="G335" s="60"/>
      <c r="H335" s="60"/>
      <c r="I335" s="60"/>
      <c r="J335" s="60"/>
      <c r="K335" s="60"/>
      <c r="L335" s="60"/>
      <c r="M335" s="60"/>
      <c r="N335" s="40"/>
      <c r="O335" s="273" t="s">
        <v>689</v>
      </c>
      <c r="P335" s="273"/>
      <c r="Q335" s="273"/>
      <c r="R335" s="273"/>
      <c r="S335" s="272">
        <v>150000</v>
      </c>
      <c r="T335" s="274" t="s">
        <v>55</v>
      </c>
      <c r="U335" s="243" t="s">
        <v>56</v>
      </c>
      <c r="V335" s="156">
        <v>2</v>
      </c>
      <c r="W335" s="274" t="s">
        <v>61</v>
      </c>
      <c r="X335" s="243"/>
      <c r="Y335" s="411"/>
      <c r="Z335" s="411"/>
      <c r="AA335" s="274" t="s">
        <v>53</v>
      </c>
      <c r="AB335" s="274" t="s">
        <v>505</v>
      </c>
      <c r="AC335" s="275"/>
      <c r="AD335" s="275">
        <v>300000</v>
      </c>
      <c r="AE335" s="318" t="s">
        <v>55</v>
      </c>
      <c r="AF335" s="407">
        <v>300000</v>
      </c>
      <c r="AG335" s="830">
        <f t="shared" si="33"/>
        <v>0</v>
      </c>
      <c r="AH335" s="722"/>
    </row>
    <row r="336" spans="1:34" s="475" customFormat="1" ht="24" customHeight="1">
      <c r="A336" s="24"/>
      <c r="B336" s="24"/>
      <c r="C336" s="24"/>
      <c r="D336" s="84"/>
      <c r="E336" s="60"/>
      <c r="F336" s="60"/>
      <c r="G336" s="60"/>
      <c r="H336" s="60"/>
      <c r="I336" s="60"/>
      <c r="J336" s="60"/>
      <c r="K336" s="60"/>
      <c r="L336" s="60"/>
      <c r="M336" s="60"/>
      <c r="N336" s="40"/>
      <c r="O336" s="273" t="s">
        <v>690</v>
      </c>
      <c r="P336" s="273"/>
      <c r="Q336" s="273"/>
      <c r="R336" s="273"/>
      <c r="S336" s="272">
        <v>60000</v>
      </c>
      <c r="T336" s="274" t="s">
        <v>55</v>
      </c>
      <c r="U336" s="243" t="s">
        <v>56</v>
      </c>
      <c r="V336" s="272">
        <v>16</v>
      </c>
      <c r="W336" s="274" t="s">
        <v>483</v>
      </c>
      <c r="X336" s="274"/>
      <c r="Y336" s="274"/>
      <c r="Z336" s="274"/>
      <c r="AA336" s="274" t="s">
        <v>53</v>
      </c>
      <c r="AB336" s="274" t="s">
        <v>667</v>
      </c>
      <c r="AC336" s="275"/>
      <c r="AD336" s="275">
        <v>960000</v>
      </c>
      <c r="AE336" s="318" t="s">
        <v>55</v>
      </c>
      <c r="AF336" s="407">
        <v>960000</v>
      </c>
      <c r="AG336" s="830">
        <f t="shared" si="33"/>
        <v>0</v>
      </c>
      <c r="AH336" s="722"/>
    </row>
    <row r="337" spans="1:34" s="475" customFormat="1" ht="24" customHeight="1">
      <c r="A337" s="24"/>
      <c r="B337" s="24"/>
      <c r="C337" s="24"/>
      <c r="D337" s="84"/>
      <c r="E337" s="60"/>
      <c r="F337" s="60"/>
      <c r="G337" s="60"/>
      <c r="H337" s="60"/>
      <c r="I337" s="60"/>
      <c r="J337" s="60"/>
      <c r="K337" s="60"/>
      <c r="L337" s="60"/>
      <c r="M337" s="60"/>
      <c r="N337" s="40"/>
      <c r="O337" s="273"/>
      <c r="P337" s="273"/>
      <c r="Q337" s="273"/>
      <c r="R337" s="273"/>
      <c r="S337" s="272">
        <v>60000</v>
      </c>
      <c r="T337" s="274" t="s">
        <v>55</v>
      </c>
      <c r="U337" s="243" t="s">
        <v>56</v>
      </c>
      <c r="V337" s="272">
        <v>32</v>
      </c>
      <c r="W337" s="274" t="s">
        <v>54</v>
      </c>
      <c r="X337" s="274"/>
      <c r="Y337" s="274"/>
      <c r="Z337" s="274"/>
      <c r="AA337" s="274" t="s">
        <v>53</v>
      </c>
      <c r="AB337" s="274" t="s">
        <v>505</v>
      </c>
      <c r="AC337" s="275"/>
      <c r="AD337" s="275">
        <v>1920000</v>
      </c>
      <c r="AE337" s="318" t="s">
        <v>55</v>
      </c>
      <c r="AF337" s="407">
        <v>1920000</v>
      </c>
      <c r="AG337" s="830">
        <f t="shared" si="33"/>
        <v>0</v>
      </c>
      <c r="AH337" s="722"/>
    </row>
    <row r="338" spans="1:34" s="475" customFormat="1" ht="24" customHeight="1">
      <c r="A338" s="24"/>
      <c r="B338" s="24"/>
      <c r="C338" s="24"/>
      <c r="D338" s="84"/>
      <c r="E338" s="60"/>
      <c r="F338" s="60"/>
      <c r="G338" s="60"/>
      <c r="H338" s="60"/>
      <c r="I338" s="60"/>
      <c r="J338" s="60"/>
      <c r="K338" s="60"/>
      <c r="L338" s="60"/>
      <c r="M338" s="60"/>
      <c r="N338" s="40"/>
      <c r="O338" s="273" t="s">
        <v>779</v>
      </c>
      <c r="P338" s="273"/>
      <c r="Q338" s="273"/>
      <c r="R338" s="273"/>
      <c r="S338" s="272">
        <v>400000</v>
      </c>
      <c r="T338" s="274" t="s">
        <v>55</v>
      </c>
      <c r="U338" s="243" t="s">
        <v>56</v>
      </c>
      <c r="V338" s="272">
        <v>1</v>
      </c>
      <c r="W338" s="274" t="s">
        <v>483</v>
      </c>
      <c r="X338" s="274"/>
      <c r="Y338" s="274"/>
      <c r="Z338" s="274"/>
      <c r="AA338" s="274" t="s">
        <v>53</v>
      </c>
      <c r="AB338" s="274" t="s">
        <v>505</v>
      </c>
      <c r="AC338" s="275"/>
      <c r="AD338" s="275">
        <v>400000</v>
      </c>
      <c r="AE338" s="318" t="s">
        <v>55</v>
      </c>
      <c r="AF338" s="407">
        <v>400000</v>
      </c>
      <c r="AG338" s="830">
        <f t="shared" si="33"/>
        <v>0</v>
      </c>
      <c r="AH338" s="722"/>
    </row>
    <row r="339" spans="1:34" s="475" customFormat="1" ht="24" customHeight="1">
      <c r="A339" s="24"/>
      <c r="B339" s="24"/>
      <c r="C339" s="24"/>
      <c r="D339" s="84"/>
      <c r="E339" s="60"/>
      <c r="F339" s="60"/>
      <c r="G339" s="60"/>
      <c r="H339" s="60"/>
      <c r="I339" s="60"/>
      <c r="J339" s="60"/>
      <c r="K339" s="60"/>
      <c r="L339" s="60"/>
      <c r="M339" s="60"/>
      <c r="N339" s="40"/>
      <c r="O339" s="148" t="s">
        <v>691</v>
      </c>
      <c r="P339" s="273"/>
      <c r="Q339" s="273"/>
      <c r="R339" s="273"/>
      <c r="S339" s="273"/>
      <c r="T339" s="274"/>
      <c r="U339" s="274"/>
      <c r="V339" s="272"/>
      <c r="W339" s="274"/>
      <c r="X339" s="274"/>
      <c r="Y339" s="274"/>
      <c r="Z339" s="274"/>
      <c r="AA339" s="274"/>
      <c r="AB339" s="274" t="s">
        <v>505</v>
      </c>
      <c r="AC339" s="275"/>
      <c r="AD339" s="275">
        <v>2500000</v>
      </c>
      <c r="AE339" s="318" t="s">
        <v>55</v>
      </c>
      <c r="AF339" s="407">
        <v>2500000</v>
      </c>
      <c r="AG339" s="830">
        <f t="shared" si="33"/>
        <v>0</v>
      </c>
      <c r="AH339" s="722"/>
    </row>
    <row r="340" spans="1:34" s="475" customFormat="1" ht="24" customHeight="1">
      <c r="A340" s="24"/>
      <c r="B340" s="24"/>
      <c r="C340" s="32"/>
      <c r="D340" s="85"/>
      <c r="E340" s="62"/>
      <c r="F340" s="62"/>
      <c r="G340" s="62"/>
      <c r="H340" s="62"/>
      <c r="I340" s="62"/>
      <c r="J340" s="62"/>
      <c r="K340" s="62"/>
      <c r="L340" s="62"/>
      <c r="M340" s="62"/>
      <c r="N340" s="49"/>
      <c r="O340" s="148"/>
      <c r="P340" s="468"/>
      <c r="Q340" s="468"/>
      <c r="R340" s="468"/>
      <c r="S340" s="468"/>
      <c r="T340" s="351"/>
      <c r="U340" s="351"/>
      <c r="V340" s="467"/>
      <c r="W340" s="351"/>
      <c r="X340" s="351"/>
      <c r="Y340" s="351"/>
      <c r="Z340" s="351"/>
      <c r="AA340" s="351"/>
      <c r="AB340" s="274"/>
      <c r="AC340" s="275"/>
      <c r="AD340" s="275"/>
      <c r="AE340" s="318"/>
      <c r="AF340" s="407"/>
      <c r="AG340" s="830"/>
      <c r="AH340" s="722"/>
    </row>
    <row r="341" spans="1:34" s="475" customFormat="1" ht="24" customHeight="1">
      <c r="A341" s="24"/>
      <c r="B341" s="24"/>
      <c r="C341" s="15" t="s">
        <v>183</v>
      </c>
      <c r="D341" s="205">
        <v>2670</v>
      </c>
      <c r="E341" s="64">
        <f>ROUND(AD341/1000,0)</f>
        <v>2670</v>
      </c>
      <c r="F341" s="65">
        <f>SUMIF($AB$342:$AB$348,"보조",$AD$342:$AD$348)/1000</f>
        <v>0</v>
      </c>
      <c r="G341" s="65">
        <f>SUMIF($AB$342:$AB$348,"6종",$AD$342:$AD$348)/1000</f>
        <v>0</v>
      </c>
      <c r="H341" s="65">
        <f>SUMIF($AB$342:$AB$348,"4종",$AD$342:$AD$348)/1000</f>
        <v>0</v>
      </c>
      <c r="I341" s="65">
        <f>SUMIF($AB$342:$AB$348,"후원",$AD$342:$AD$348)/1000</f>
        <v>100</v>
      </c>
      <c r="J341" s="65">
        <f>SUMIF($AB$342:$AB$348,"입소",$AD$342:$AD$348)/1000</f>
        <v>2250</v>
      </c>
      <c r="K341" s="65">
        <f>SUMIF($AB$342:$AB$348,"법인",$AD$342:$AD$348)/1000</f>
        <v>0</v>
      </c>
      <c r="L341" s="65">
        <f>SUMIF($AB$342:$AB$348,"잡수",$AD$342:$AD$348)/1000</f>
        <v>320</v>
      </c>
      <c r="M341" s="64">
        <f>E341-D341</f>
        <v>0</v>
      </c>
      <c r="N341" s="69">
        <f>IF(D341=0,0,M341/D341)</f>
        <v>0</v>
      </c>
      <c r="O341" s="151"/>
      <c r="P341" s="158"/>
      <c r="Q341" s="158"/>
      <c r="R341" s="202"/>
      <c r="S341" s="202"/>
      <c r="T341" s="376"/>
      <c r="U341" s="376"/>
      <c r="V341" s="202"/>
      <c r="W341" s="376"/>
      <c r="X341" s="376"/>
      <c r="Y341" s="370" t="s">
        <v>123</v>
      </c>
      <c r="Z341" s="360"/>
      <c r="AA341" s="360"/>
      <c r="AB341" s="360"/>
      <c r="AC341" s="204"/>
      <c r="AD341" s="160">
        <v>2670000</v>
      </c>
      <c r="AE341" s="403" t="s">
        <v>25</v>
      </c>
      <c r="AF341" s="794">
        <v>2670000</v>
      </c>
      <c r="AG341" s="830">
        <f t="shared" si="33"/>
        <v>0</v>
      </c>
      <c r="AH341" s="722"/>
    </row>
    <row r="342" spans="1:34" s="475" customFormat="1" ht="24" customHeight="1">
      <c r="A342" s="24"/>
      <c r="B342" s="24"/>
      <c r="C342" s="24" t="s">
        <v>116</v>
      </c>
      <c r="D342" s="285"/>
      <c r="E342" s="283"/>
      <c r="F342" s="283"/>
      <c r="G342" s="283"/>
      <c r="H342" s="283"/>
      <c r="I342" s="283"/>
      <c r="J342" s="283"/>
      <c r="K342" s="283"/>
      <c r="L342" s="283"/>
      <c r="M342" s="60"/>
      <c r="N342" s="40"/>
      <c r="O342" s="273" t="s">
        <v>637</v>
      </c>
      <c r="P342" s="195"/>
      <c r="Q342" s="195"/>
      <c r="R342" s="192"/>
      <c r="S342" s="196" t="s">
        <v>432</v>
      </c>
      <c r="T342" s="368"/>
      <c r="U342" s="368"/>
      <c r="V342" s="192"/>
      <c r="W342" s="274"/>
      <c r="X342" s="274"/>
      <c r="Y342" s="274"/>
      <c r="Z342" s="274"/>
      <c r="AA342" s="274"/>
      <c r="AB342" s="274" t="s">
        <v>667</v>
      </c>
      <c r="AC342" s="275"/>
      <c r="AD342" s="275">
        <v>600000</v>
      </c>
      <c r="AE342" s="318" t="s">
        <v>55</v>
      </c>
      <c r="AF342" s="407">
        <v>600000</v>
      </c>
      <c r="AG342" s="830">
        <f t="shared" si="33"/>
        <v>0</v>
      </c>
      <c r="AH342" s="722"/>
    </row>
    <row r="343" spans="1:34" s="475" customFormat="1" ht="24" customHeight="1">
      <c r="A343" s="24"/>
      <c r="B343" s="24"/>
      <c r="C343" s="24"/>
      <c r="D343" s="285"/>
      <c r="E343" s="283"/>
      <c r="F343" s="283"/>
      <c r="G343" s="283"/>
      <c r="H343" s="283"/>
      <c r="I343" s="283"/>
      <c r="J343" s="283"/>
      <c r="K343" s="283"/>
      <c r="L343" s="283"/>
      <c r="M343" s="60"/>
      <c r="N343" s="40"/>
      <c r="O343" s="273"/>
      <c r="P343" s="195"/>
      <c r="Q343" s="195"/>
      <c r="R343" s="192"/>
      <c r="S343" s="196" t="s">
        <v>430</v>
      </c>
      <c r="T343" s="368"/>
      <c r="U343" s="368"/>
      <c r="V343" s="192"/>
      <c r="W343" s="274"/>
      <c r="X343" s="274"/>
      <c r="Y343" s="274"/>
      <c r="Z343" s="274"/>
      <c r="AA343" s="274"/>
      <c r="AB343" s="274" t="s">
        <v>667</v>
      </c>
      <c r="AC343" s="275"/>
      <c r="AD343" s="275">
        <v>650000</v>
      </c>
      <c r="AE343" s="318" t="s">
        <v>55</v>
      </c>
      <c r="AF343" s="407">
        <v>650000</v>
      </c>
      <c r="AG343" s="830">
        <f t="shared" si="33"/>
        <v>0</v>
      </c>
      <c r="AH343" s="722"/>
    </row>
    <row r="344" spans="1:34" s="475" customFormat="1" ht="24" customHeight="1">
      <c r="A344" s="24"/>
      <c r="B344" s="24"/>
      <c r="C344" s="24"/>
      <c r="D344" s="286"/>
      <c r="E344" s="284"/>
      <c r="F344" s="284"/>
      <c r="G344" s="284"/>
      <c r="H344" s="284"/>
      <c r="I344" s="284"/>
      <c r="J344" s="284"/>
      <c r="K344" s="284"/>
      <c r="L344" s="284"/>
      <c r="M344" s="60"/>
      <c r="N344" s="40"/>
      <c r="O344" s="273"/>
      <c r="P344" s="195"/>
      <c r="Q344" s="195"/>
      <c r="R344" s="192"/>
      <c r="S344" s="196" t="s">
        <v>431</v>
      </c>
      <c r="T344" s="368"/>
      <c r="U344" s="368"/>
      <c r="V344" s="192"/>
      <c r="W344" s="274"/>
      <c r="X344" s="274"/>
      <c r="Y344" s="274"/>
      <c r="Z344" s="274"/>
      <c r="AA344" s="274"/>
      <c r="AB344" s="274" t="s">
        <v>667</v>
      </c>
      <c r="AC344" s="275"/>
      <c r="AD344" s="275">
        <v>500000</v>
      </c>
      <c r="AE344" s="318" t="s">
        <v>55</v>
      </c>
      <c r="AF344" s="407">
        <v>500000</v>
      </c>
      <c r="AG344" s="830">
        <f t="shared" si="33"/>
        <v>0</v>
      </c>
      <c r="AH344" s="722"/>
    </row>
    <row r="345" spans="1:34" s="475" customFormat="1" ht="24" customHeight="1">
      <c r="A345" s="24"/>
      <c r="B345" s="24"/>
      <c r="C345" s="24"/>
      <c r="D345" s="286"/>
      <c r="E345" s="284"/>
      <c r="F345" s="284"/>
      <c r="G345" s="284"/>
      <c r="H345" s="284"/>
      <c r="I345" s="284"/>
      <c r="J345" s="284"/>
      <c r="K345" s="284"/>
      <c r="L345" s="284"/>
      <c r="M345" s="60"/>
      <c r="N345" s="40"/>
      <c r="O345" s="273" t="s">
        <v>609</v>
      </c>
      <c r="P345" s="195"/>
      <c r="Q345" s="195"/>
      <c r="R345" s="192"/>
      <c r="S345" s="196"/>
      <c r="T345" s="368"/>
      <c r="U345" s="368"/>
      <c r="V345" s="192"/>
      <c r="W345" s="274"/>
      <c r="X345" s="274"/>
      <c r="Y345" s="274"/>
      <c r="Z345" s="274"/>
      <c r="AA345" s="274"/>
      <c r="AB345" s="274" t="s">
        <v>505</v>
      </c>
      <c r="AC345" s="275"/>
      <c r="AD345" s="275">
        <v>100000</v>
      </c>
      <c r="AE345" s="318" t="s">
        <v>433</v>
      </c>
      <c r="AF345" s="407">
        <v>100000</v>
      </c>
      <c r="AG345" s="830">
        <f t="shared" si="33"/>
        <v>0</v>
      </c>
      <c r="AH345" s="722"/>
    </row>
    <row r="346" spans="1:34" s="475" customFormat="1" ht="24" customHeight="1">
      <c r="A346" s="24"/>
      <c r="B346" s="24"/>
      <c r="C346" s="24"/>
      <c r="D346" s="84"/>
      <c r="E346" s="60"/>
      <c r="F346" s="60"/>
      <c r="G346" s="60"/>
      <c r="H346" s="60"/>
      <c r="I346" s="60"/>
      <c r="J346" s="60"/>
      <c r="K346" s="60"/>
      <c r="L346" s="60"/>
      <c r="M346" s="60"/>
      <c r="N346" s="40"/>
      <c r="O346" s="273" t="s">
        <v>481</v>
      </c>
      <c r="P346" s="195"/>
      <c r="Q346" s="195"/>
      <c r="R346" s="192"/>
      <c r="S346" s="192"/>
      <c r="T346" s="368"/>
      <c r="U346" s="368"/>
      <c r="V346" s="192"/>
      <c r="W346" s="274"/>
      <c r="X346" s="274"/>
      <c r="Y346" s="274"/>
      <c r="Z346" s="274"/>
      <c r="AA346" s="274"/>
      <c r="AB346" s="274" t="s">
        <v>667</v>
      </c>
      <c r="AC346" s="275"/>
      <c r="AD346" s="275">
        <v>500000</v>
      </c>
      <c r="AE346" s="318" t="s">
        <v>55</v>
      </c>
      <c r="AF346" s="407">
        <v>500000</v>
      </c>
      <c r="AG346" s="830">
        <f t="shared" si="33"/>
        <v>0</v>
      </c>
      <c r="AH346" s="722"/>
    </row>
    <row r="347" spans="1:34" s="475" customFormat="1" ht="24" customHeight="1">
      <c r="A347" s="24"/>
      <c r="B347" s="24"/>
      <c r="C347" s="24"/>
      <c r="D347" s="84"/>
      <c r="E347" s="60"/>
      <c r="F347" s="60"/>
      <c r="G347" s="60"/>
      <c r="H347" s="60"/>
      <c r="I347" s="60"/>
      <c r="J347" s="60"/>
      <c r="K347" s="60"/>
      <c r="L347" s="60"/>
      <c r="M347" s="60"/>
      <c r="N347" s="40"/>
      <c r="O347" s="273"/>
      <c r="P347" s="195"/>
      <c r="Q347" s="195"/>
      <c r="R347" s="192"/>
      <c r="S347" s="192"/>
      <c r="T347" s="273" t="s">
        <v>968</v>
      </c>
      <c r="U347" s="273"/>
      <c r="V347" s="273"/>
      <c r="W347" s="243"/>
      <c r="X347" s="273"/>
      <c r="Y347" s="243"/>
      <c r="Z347" s="274"/>
      <c r="AA347" s="274"/>
      <c r="AB347" s="274" t="s">
        <v>807</v>
      </c>
      <c r="AC347" s="275"/>
      <c r="AD347" s="275">
        <v>300000</v>
      </c>
      <c r="AE347" s="318" t="s">
        <v>55</v>
      </c>
      <c r="AF347" s="407">
        <v>300000</v>
      </c>
      <c r="AG347" s="830">
        <f t="shared" si="33"/>
        <v>0</v>
      </c>
      <c r="AH347" s="722"/>
    </row>
    <row r="348" spans="1:34" s="475" customFormat="1" ht="24" customHeight="1">
      <c r="A348" s="24"/>
      <c r="B348" s="24"/>
      <c r="C348" s="32"/>
      <c r="D348" s="289"/>
      <c r="E348" s="62"/>
      <c r="F348" s="62"/>
      <c r="G348" s="62"/>
      <c r="H348" s="62"/>
      <c r="I348" s="62"/>
      <c r="J348" s="62"/>
      <c r="K348" s="62"/>
      <c r="L348" s="62"/>
      <c r="M348" s="62"/>
      <c r="N348" s="49"/>
      <c r="O348" s="304"/>
      <c r="P348" s="304"/>
      <c r="Q348" s="304"/>
      <c r="R348" s="304"/>
      <c r="S348" s="304"/>
      <c r="T348" s="273" t="s">
        <v>808</v>
      </c>
      <c r="U348" s="777"/>
      <c r="V348" s="778"/>
      <c r="W348" s="704"/>
      <c r="X348" s="704"/>
      <c r="Y348" s="704"/>
      <c r="Z348" s="704"/>
      <c r="AA348" s="704"/>
      <c r="AB348" s="274" t="s">
        <v>807</v>
      </c>
      <c r="AC348" s="448"/>
      <c r="AD348" s="197">
        <v>20000</v>
      </c>
      <c r="AE348" s="318" t="s">
        <v>55</v>
      </c>
      <c r="AF348" s="407">
        <v>20000</v>
      </c>
      <c r="AG348" s="830"/>
      <c r="AH348" s="722"/>
    </row>
    <row r="349" spans="1:34" s="475" customFormat="1" ht="24" customHeight="1">
      <c r="A349" s="24"/>
      <c r="B349" s="24"/>
      <c r="C349" s="15" t="s">
        <v>162</v>
      </c>
      <c r="D349" s="83">
        <v>20335</v>
      </c>
      <c r="E349" s="64">
        <f>ROUND(AD349/1000,0)</f>
        <v>20335</v>
      </c>
      <c r="F349" s="65">
        <f>SUMIF($AB$350:$AB$354,"보조",$AD$350:$AD$354)/1000</f>
        <v>0</v>
      </c>
      <c r="G349" s="65">
        <f>SUMIF($AB$350:$AB$354,"6종",$AD$350:$AD$354)/1000</f>
        <v>5480</v>
      </c>
      <c r="H349" s="65">
        <f>SUMIF($AB$350:$AB$354,"4종",$AD$350:$AD$354)/1000</f>
        <v>0</v>
      </c>
      <c r="I349" s="65">
        <f>SUMIF($AB$350:$AB$354,"후원",$AD$350:$AD$354)/1000</f>
        <v>4255</v>
      </c>
      <c r="J349" s="65">
        <f>SUMIF($AB$350:$AB$354,"입소",$AD$350:$AD$354)/1000</f>
        <v>0</v>
      </c>
      <c r="K349" s="65">
        <f>SUMIF($AB$350:$AB$354,"전입",$AD$350:$AD$354)/1000</f>
        <v>0</v>
      </c>
      <c r="L349" s="65">
        <f>SUMIF($AB$350:$AB$354,"잡수",$AD$350:$AD$354)/1000</f>
        <v>10600</v>
      </c>
      <c r="M349" s="64">
        <f>E349-D349</f>
        <v>0</v>
      </c>
      <c r="N349" s="69">
        <f>IF(D349=0,0,M349/D349)</f>
        <v>0</v>
      </c>
      <c r="O349" s="151"/>
      <c r="P349" s="158"/>
      <c r="Q349" s="158"/>
      <c r="R349" s="202"/>
      <c r="S349" s="202"/>
      <c r="T349" s="376"/>
      <c r="U349" s="376"/>
      <c r="V349" s="202"/>
      <c r="W349" s="376"/>
      <c r="X349" s="376"/>
      <c r="Y349" s="370" t="s">
        <v>123</v>
      </c>
      <c r="Z349" s="360"/>
      <c r="AA349" s="360"/>
      <c r="AB349" s="360"/>
      <c r="AC349" s="204"/>
      <c r="AD349" s="160">
        <v>20335000</v>
      </c>
      <c r="AE349" s="403" t="s">
        <v>25</v>
      </c>
      <c r="AF349" s="794">
        <v>20335000</v>
      </c>
      <c r="AG349" s="830">
        <f t="shared" si="33"/>
        <v>0</v>
      </c>
      <c r="AH349" s="722"/>
    </row>
    <row r="350" spans="1:34" s="475" customFormat="1" ht="24" customHeight="1">
      <c r="A350" s="24"/>
      <c r="B350" s="24"/>
      <c r="C350" s="24" t="s">
        <v>187</v>
      </c>
      <c r="D350" s="285"/>
      <c r="E350" s="283"/>
      <c r="F350" s="283"/>
      <c r="G350" s="283"/>
      <c r="H350" s="283"/>
      <c r="I350" s="283"/>
      <c r="J350" s="283"/>
      <c r="K350" s="283"/>
      <c r="L350" s="283"/>
      <c r="M350" s="60"/>
      <c r="N350" s="40"/>
      <c r="O350" s="196" t="s">
        <v>659</v>
      </c>
      <c r="P350" s="196"/>
      <c r="Q350" s="196"/>
      <c r="R350" s="196"/>
      <c r="S350" s="272"/>
      <c r="T350" s="243"/>
      <c r="U350" s="243"/>
      <c r="V350" s="272"/>
      <c r="W350" s="243"/>
      <c r="X350" s="274"/>
      <c r="Y350" s="191"/>
      <c r="Z350" s="191"/>
      <c r="AA350" s="191"/>
      <c r="AB350" s="191" t="s">
        <v>505</v>
      </c>
      <c r="AC350" s="196"/>
      <c r="AD350" s="607">
        <v>2200000</v>
      </c>
      <c r="AE350" s="333" t="s">
        <v>55</v>
      </c>
      <c r="AF350" s="407">
        <v>2200000</v>
      </c>
      <c r="AG350" s="830">
        <f t="shared" si="33"/>
        <v>0</v>
      </c>
      <c r="AH350" s="722"/>
    </row>
    <row r="351" spans="1:34" s="475" customFormat="1" ht="24" customHeight="1">
      <c r="A351" s="24"/>
      <c r="B351" s="24"/>
      <c r="C351" s="24"/>
      <c r="D351" s="286"/>
      <c r="E351" s="284"/>
      <c r="F351" s="284"/>
      <c r="G351" s="284"/>
      <c r="H351" s="284"/>
      <c r="I351" s="284"/>
      <c r="J351" s="284"/>
      <c r="K351" s="284"/>
      <c r="L351" s="284"/>
      <c r="M351" s="60"/>
      <c r="N351" s="40"/>
      <c r="O351" s="196" t="s">
        <v>188</v>
      </c>
      <c r="P351" s="196"/>
      <c r="Q351" s="196"/>
      <c r="R351" s="196"/>
      <c r="S351" s="272"/>
      <c r="T351" s="243"/>
      <c r="U351" s="243"/>
      <c r="V351" s="272"/>
      <c r="W351" s="243"/>
      <c r="X351" s="274"/>
      <c r="Y351" s="191"/>
      <c r="Z351" s="191"/>
      <c r="AA351" s="191"/>
      <c r="AB351" s="191" t="s">
        <v>807</v>
      </c>
      <c r="AC351" s="196"/>
      <c r="AD351" s="607">
        <v>600000</v>
      </c>
      <c r="AE351" s="333" t="s">
        <v>55</v>
      </c>
      <c r="AF351" s="407">
        <v>600000</v>
      </c>
      <c r="AG351" s="830">
        <f t="shared" si="33"/>
        <v>0</v>
      </c>
      <c r="AH351" s="722"/>
    </row>
    <row r="352" spans="1:34" s="475" customFormat="1" ht="24" customHeight="1">
      <c r="A352" s="24"/>
      <c r="B352" s="24"/>
      <c r="C352" s="24"/>
      <c r="D352" s="81"/>
      <c r="E352" s="60"/>
      <c r="F352" s="60"/>
      <c r="G352" s="60"/>
      <c r="H352" s="60"/>
      <c r="I352" s="60"/>
      <c r="J352" s="60"/>
      <c r="K352" s="60"/>
      <c r="L352" s="60"/>
      <c r="M352" s="60"/>
      <c r="N352" s="40"/>
      <c r="O352" s="196" t="s">
        <v>780</v>
      </c>
      <c r="P352" s="196"/>
      <c r="Q352" s="196"/>
      <c r="R352" s="196"/>
      <c r="S352" s="272"/>
      <c r="T352" s="273" t="s">
        <v>501</v>
      </c>
      <c r="U352" s="243"/>
      <c r="V352" s="272"/>
      <c r="W352" s="647"/>
      <c r="X352" s="274"/>
      <c r="Y352" s="191"/>
      <c r="Z352" s="191"/>
      <c r="AA352" s="191"/>
      <c r="AB352" s="191" t="s">
        <v>496</v>
      </c>
      <c r="AC352" s="196"/>
      <c r="AD352" s="607">
        <v>5480000</v>
      </c>
      <c r="AE352" s="333" t="s">
        <v>55</v>
      </c>
      <c r="AF352" s="407">
        <v>5480000</v>
      </c>
      <c r="AG352" s="830">
        <f t="shared" si="33"/>
        <v>0</v>
      </c>
      <c r="AH352" s="722"/>
    </row>
    <row r="353" spans="1:35" s="475" customFormat="1" ht="24" customHeight="1">
      <c r="A353" s="24"/>
      <c r="B353" s="24"/>
      <c r="C353" s="24"/>
      <c r="D353" s="81"/>
      <c r="E353" s="60"/>
      <c r="F353" s="60"/>
      <c r="G353" s="60"/>
      <c r="H353" s="60"/>
      <c r="I353" s="60"/>
      <c r="J353" s="60"/>
      <c r="K353" s="60"/>
      <c r="L353" s="60"/>
      <c r="M353" s="60"/>
      <c r="N353" s="40"/>
      <c r="O353" s="196"/>
      <c r="P353" s="196"/>
      <c r="Q353" s="196"/>
      <c r="R353" s="196"/>
      <c r="S353" s="272"/>
      <c r="T353" s="273" t="s">
        <v>502</v>
      </c>
      <c r="U353" s="243"/>
      <c r="V353" s="272"/>
      <c r="W353" s="647"/>
      <c r="X353" s="274"/>
      <c r="Y353" s="191"/>
      <c r="Z353" s="191"/>
      <c r="AA353" s="191"/>
      <c r="AB353" s="191" t="s">
        <v>807</v>
      </c>
      <c r="AC353" s="196"/>
      <c r="AD353" s="607">
        <v>10000000</v>
      </c>
      <c r="AE353" s="333" t="s">
        <v>492</v>
      </c>
      <c r="AF353" s="407">
        <v>10000000</v>
      </c>
      <c r="AG353" s="830">
        <f t="shared" si="33"/>
        <v>0</v>
      </c>
      <c r="AH353" s="722"/>
    </row>
    <row r="354" spans="1:35" s="475" customFormat="1" ht="24" customHeight="1">
      <c r="A354" s="24"/>
      <c r="B354" s="24"/>
      <c r="C354" s="24"/>
      <c r="D354" s="81"/>
      <c r="E354" s="60"/>
      <c r="F354" s="60"/>
      <c r="G354" s="60"/>
      <c r="H354" s="60"/>
      <c r="I354" s="60"/>
      <c r="J354" s="60"/>
      <c r="K354" s="60"/>
      <c r="L354" s="60"/>
      <c r="M354" s="60"/>
      <c r="N354" s="40"/>
      <c r="O354" s="196"/>
      <c r="P354" s="196"/>
      <c r="Q354" s="196"/>
      <c r="R354" s="196"/>
      <c r="S354" s="272"/>
      <c r="T354" s="243"/>
      <c r="U354" s="243"/>
      <c r="V354" s="272"/>
      <c r="W354" s="243"/>
      <c r="X354" s="274"/>
      <c r="Y354" s="191"/>
      <c r="Z354" s="191"/>
      <c r="AA354" s="191"/>
      <c r="AB354" s="191" t="s">
        <v>505</v>
      </c>
      <c r="AC354" s="196"/>
      <c r="AD354" s="607">
        <v>2055000</v>
      </c>
      <c r="AE354" s="333" t="s">
        <v>55</v>
      </c>
      <c r="AF354" s="407">
        <v>2055000</v>
      </c>
      <c r="AG354" s="830">
        <f t="shared" si="33"/>
        <v>0</v>
      </c>
      <c r="AH354" s="722"/>
      <c r="AI354" s="729"/>
    </row>
    <row r="355" spans="1:35" s="475" customFormat="1" ht="24" customHeight="1">
      <c r="A355" s="24"/>
      <c r="B355" s="24"/>
      <c r="C355" s="24"/>
      <c r="D355" s="81"/>
      <c r="E355" s="60"/>
      <c r="F355" s="60"/>
      <c r="G355" s="60"/>
      <c r="H355" s="60"/>
      <c r="I355" s="60"/>
      <c r="J355" s="60"/>
      <c r="K355" s="60"/>
      <c r="L355" s="60"/>
      <c r="M355" s="60"/>
      <c r="N355" s="40"/>
      <c r="O355" s="196"/>
      <c r="P355" s="196"/>
      <c r="Q355" s="196"/>
      <c r="R355" s="196"/>
      <c r="S355" s="272"/>
      <c r="T355" s="243"/>
      <c r="U355" s="243"/>
      <c r="V355" s="272"/>
      <c r="W355" s="243"/>
      <c r="X355" s="274"/>
      <c r="Y355" s="191"/>
      <c r="Z355" s="191"/>
      <c r="AA355" s="191"/>
      <c r="AB355" s="191"/>
      <c r="AC355" s="196"/>
      <c r="AD355" s="607"/>
      <c r="AE355" s="333"/>
      <c r="AF355" s="407"/>
      <c r="AG355" s="830">
        <f t="shared" si="33"/>
        <v>0</v>
      </c>
      <c r="AH355" s="722"/>
      <c r="AI355" s="729"/>
    </row>
    <row r="356" spans="1:35" s="475" customFormat="1" ht="24" customHeight="1">
      <c r="A356" s="24"/>
      <c r="B356" s="24"/>
      <c r="C356" s="15" t="s">
        <v>194</v>
      </c>
      <c r="D356" s="83">
        <v>3150</v>
      </c>
      <c r="E356" s="64">
        <f>ROUND(AD356/1000,0)</f>
        <v>3150</v>
      </c>
      <c r="F356" s="65">
        <f>SUMIF($AB$357:$AB$360,"보조",$AD$357:$AD$360)/1000</f>
        <v>0</v>
      </c>
      <c r="G356" s="65">
        <f>SUMIF($AB$357:$AB$360,"6종",$AD$357:$AD$360)/1000</f>
        <v>0</v>
      </c>
      <c r="H356" s="65">
        <f>SUMIF($AB$357:$AB$360,"4종",$AD$357:$AD$360)/1000</f>
        <v>0</v>
      </c>
      <c r="I356" s="65">
        <f>SUMIF($AB$357:$AB$360,"후원",$AD$357:$AD$360)/1000</f>
        <v>150</v>
      </c>
      <c r="J356" s="65">
        <f>SUMIF($AB$357:$AB$360,"입소",$AD$357:$AD$360)/1000</f>
        <v>3000</v>
      </c>
      <c r="K356" s="65">
        <f>SUMIF($AB$357:$AB$360,"법인",$AD$357:$AD$360)/1000</f>
        <v>0</v>
      </c>
      <c r="L356" s="65">
        <f>SUMIF($AB$357:$AB$360,"잡수",$AD$357:$AD$360)/1000</f>
        <v>0</v>
      </c>
      <c r="M356" s="64">
        <f>E356-D356</f>
        <v>0</v>
      </c>
      <c r="N356" s="69">
        <f>IF(D356=0,0,M356/D356)</f>
        <v>0</v>
      </c>
      <c r="O356" s="151"/>
      <c r="P356" s="158"/>
      <c r="Q356" s="158"/>
      <c r="R356" s="202"/>
      <c r="S356" s="202"/>
      <c r="T356" s="376"/>
      <c r="U356" s="376"/>
      <c r="V356" s="202"/>
      <c r="W356" s="376"/>
      <c r="X356" s="376"/>
      <c r="Y356" s="370" t="s">
        <v>123</v>
      </c>
      <c r="Z356" s="360"/>
      <c r="AA356" s="360"/>
      <c r="AB356" s="360"/>
      <c r="AC356" s="204"/>
      <c r="AD356" s="160">
        <v>3150000</v>
      </c>
      <c r="AE356" s="403" t="s">
        <v>25</v>
      </c>
      <c r="AF356" s="160">
        <v>3150000</v>
      </c>
      <c r="AG356" s="830">
        <f t="shared" si="33"/>
        <v>0</v>
      </c>
      <c r="AH356" s="722"/>
      <c r="AI356" s="729"/>
    </row>
    <row r="357" spans="1:35" s="475" customFormat="1" ht="24" customHeight="1">
      <c r="A357" s="24"/>
      <c r="B357" s="24"/>
      <c r="C357" s="24" t="s">
        <v>195</v>
      </c>
      <c r="D357" s="81"/>
      <c r="E357" s="60"/>
      <c r="F357" s="60"/>
      <c r="G357" s="60"/>
      <c r="H357" s="60"/>
      <c r="I357" s="60"/>
      <c r="J357" s="60"/>
      <c r="K357" s="60"/>
      <c r="L357" s="60"/>
      <c r="M357" s="60"/>
      <c r="N357" s="40"/>
      <c r="O357" s="196" t="s">
        <v>437</v>
      </c>
      <c r="P357" s="196"/>
      <c r="Q357" s="196"/>
      <c r="R357" s="196"/>
      <c r="S357" s="272"/>
      <c r="T357" s="243"/>
      <c r="U357" s="243"/>
      <c r="V357" s="272"/>
      <c r="W357" s="243"/>
      <c r="X357" s="274"/>
      <c r="Y357" s="191"/>
      <c r="Z357" s="191"/>
      <c r="AA357" s="375"/>
      <c r="AB357" s="274" t="s">
        <v>667</v>
      </c>
      <c r="AC357" s="275"/>
      <c r="AD357" s="275">
        <v>2500000</v>
      </c>
      <c r="AE357" s="318" t="s">
        <v>55</v>
      </c>
      <c r="AF357" s="275">
        <v>2500000</v>
      </c>
      <c r="AG357" s="830">
        <f t="shared" ref="AG357:AG359" si="34">AD357-AF357</f>
        <v>0</v>
      </c>
      <c r="AH357" s="722"/>
      <c r="AI357" s="730"/>
    </row>
    <row r="358" spans="1:35" s="475" customFormat="1" ht="24" customHeight="1">
      <c r="A358" s="24"/>
      <c r="B358" s="24"/>
      <c r="C358" s="24"/>
      <c r="D358" s="81"/>
      <c r="E358" s="60"/>
      <c r="F358" s="60"/>
      <c r="G358" s="60"/>
      <c r="H358" s="60"/>
      <c r="I358" s="60"/>
      <c r="J358" s="60"/>
      <c r="K358" s="60"/>
      <c r="L358" s="60"/>
      <c r="M358" s="60"/>
      <c r="N358" s="40"/>
      <c r="O358" s="273" t="s">
        <v>635</v>
      </c>
      <c r="P358" s="196"/>
      <c r="Q358" s="196"/>
      <c r="R358" s="196"/>
      <c r="S358" s="272"/>
      <c r="T358" s="243"/>
      <c r="U358" s="243"/>
      <c r="V358" s="272"/>
      <c r="W358" s="243"/>
      <c r="X358" s="274"/>
      <c r="Y358" s="191"/>
      <c r="Z358" s="191"/>
      <c r="AA358" s="191"/>
      <c r="AB358" s="274" t="s">
        <v>667</v>
      </c>
      <c r="AC358" s="275"/>
      <c r="AD358" s="275">
        <v>500000</v>
      </c>
      <c r="AE358" s="318" t="s">
        <v>55</v>
      </c>
      <c r="AF358" s="275">
        <v>500000</v>
      </c>
      <c r="AG358" s="830">
        <f t="shared" si="34"/>
        <v>0</v>
      </c>
      <c r="AH358" s="722"/>
    </row>
    <row r="359" spans="1:35" s="475" customFormat="1" ht="24.75" customHeight="1">
      <c r="A359" s="24"/>
      <c r="B359" s="24"/>
      <c r="C359" s="288"/>
      <c r="D359" s="84"/>
      <c r="E359" s="60"/>
      <c r="F359" s="60"/>
      <c r="G359" s="60"/>
      <c r="H359" s="60"/>
      <c r="I359" s="60"/>
      <c r="J359" s="60"/>
      <c r="K359" s="60"/>
      <c r="L359" s="60"/>
      <c r="M359" s="60"/>
      <c r="N359" s="40"/>
      <c r="O359" s="273" t="s">
        <v>493</v>
      </c>
      <c r="P359" s="273"/>
      <c r="Q359" s="273"/>
      <c r="R359" s="273"/>
      <c r="S359" s="273"/>
      <c r="T359" s="274"/>
      <c r="U359" s="274"/>
      <c r="V359" s="272"/>
      <c r="W359" s="274"/>
      <c r="X359" s="274"/>
      <c r="Y359" s="274"/>
      <c r="Z359" s="274"/>
      <c r="AA359" s="274"/>
      <c r="AB359" s="274" t="s">
        <v>505</v>
      </c>
      <c r="AC359" s="275"/>
      <c r="AD359" s="275">
        <v>150000</v>
      </c>
      <c r="AE359" s="318" t="s">
        <v>55</v>
      </c>
      <c r="AF359" s="275">
        <v>150000</v>
      </c>
      <c r="AG359" s="830">
        <f t="shared" si="34"/>
        <v>0</v>
      </c>
      <c r="AH359" s="722"/>
    </row>
    <row r="360" spans="1:35" s="475" customFormat="1" ht="24.75" customHeight="1">
      <c r="A360" s="24"/>
      <c r="B360" s="24"/>
      <c r="C360" s="32"/>
      <c r="D360" s="82"/>
      <c r="E360" s="62"/>
      <c r="F360" s="62"/>
      <c r="G360" s="62"/>
      <c r="H360" s="62"/>
      <c r="I360" s="62"/>
      <c r="J360" s="62"/>
      <c r="K360" s="62"/>
      <c r="L360" s="62"/>
      <c r="M360" s="62"/>
      <c r="N360" s="49"/>
      <c r="O360" s="201"/>
      <c r="P360" s="201"/>
      <c r="Q360" s="201"/>
      <c r="R360" s="201"/>
      <c r="S360" s="467"/>
      <c r="T360" s="194"/>
      <c r="U360" s="194"/>
      <c r="V360" s="467"/>
      <c r="W360" s="194"/>
      <c r="X360" s="351"/>
      <c r="Y360" s="373"/>
      <c r="Z360" s="373"/>
      <c r="AA360" s="373"/>
      <c r="AB360" s="373"/>
      <c r="AC360" s="201"/>
      <c r="AD360" s="452"/>
      <c r="AE360" s="456"/>
      <c r="AF360" s="407"/>
      <c r="AG360" s="830"/>
      <c r="AH360" s="722"/>
    </row>
    <row r="361" spans="1:35" s="475" customFormat="1" ht="24.75" customHeight="1">
      <c r="A361" s="24"/>
      <c r="B361" s="24"/>
      <c r="C361" s="15" t="s">
        <v>163</v>
      </c>
      <c r="D361" s="83">
        <v>8800</v>
      </c>
      <c r="E361" s="64">
        <f>ROUND(AD361/1000,0)</f>
        <v>8800</v>
      </c>
      <c r="F361" s="65">
        <f>SUMIF($AB$362:$AB$366,"보조",$AD$362:$AD$366)/1000</f>
        <v>0</v>
      </c>
      <c r="G361" s="65">
        <f>SUMIF($AB$362:$AB$366,"6종",$AD$362:$AD$366)/1000</f>
        <v>0</v>
      </c>
      <c r="H361" s="65">
        <f>SUMIF($AB$362:$AB$366,"4종",$AD$362:$AD$366)/1000</f>
        <v>0</v>
      </c>
      <c r="I361" s="65">
        <f>SUMIF($AB$362:$AB$367,"후원",$AD$362:$AD$367)/1000</f>
        <v>8800</v>
      </c>
      <c r="J361" s="65">
        <f>SUMIF($AB$362:$AB$366,"입소",$AD$362:$AD$366)/1000</f>
        <v>0</v>
      </c>
      <c r="K361" s="65">
        <f>SUMIF($AB$362:$AB$366,"법인",$AD$362:$AD$366)/1000</f>
        <v>0</v>
      </c>
      <c r="L361" s="65">
        <f>SUMIF($AB$362:$AB$366,"잡수",$AD$362:$AD$366)/1000</f>
        <v>0</v>
      </c>
      <c r="M361" s="71">
        <f>E361-D361</f>
        <v>0</v>
      </c>
      <c r="N361" s="69">
        <f>IF(D361=0,0,M361/D361)</f>
        <v>0</v>
      </c>
      <c r="O361" s="151"/>
      <c r="P361" s="158"/>
      <c r="Q361" s="158"/>
      <c r="R361" s="202"/>
      <c r="S361" s="202"/>
      <c r="T361" s="376"/>
      <c r="U361" s="376"/>
      <c r="V361" s="202"/>
      <c r="W361" s="376"/>
      <c r="X361" s="376"/>
      <c r="Y361" s="370" t="s">
        <v>123</v>
      </c>
      <c r="Z361" s="360"/>
      <c r="AA361" s="360"/>
      <c r="AB361" s="360"/>
      <c r="AC361" s="204"/>
      <c r="AD361" s="160">
        <v>8800000</v>
      </c>
      <c r="AE361" s="403" t="s">
        <v>25</v>
      </c>
      <c r="AF361" s="160">
        <v>8800000</v>
      </c>
      <c r="AG361" s="830">
        <f t="shared" ref="AG361:AG366" si="35">AD361-AF361</f>
        <v>0</v>
      </c>
      <c r="AH361" s="722"/>
    </row>
    <row r="362" spans="1:35" s="475" customFormat="1" ht="24.75" customHeight="1">
      <c r="A362" s="24"/>
      <c r="B362" s="24"/>
      <c r="C362" s="24" t="s">
        <v>116</v>
      </c>
      <c r="D362" s="285"/>
      <c r="E362" s="283"/>
      <c r="F362" s="283"/>
      <c r="G362" s="283"/>
      <c r="H362" s="283"/>
      <c r="I362" s="283"/>
      <c r="J362" s="283"/>
      <c r="K362" s="283"/>
      <c r="L362" s="283"/>
      <c r="M362" s="60"/>
      <c r="N362" s="40"/>
      <c r="O362" s="273" t="s">
        <v>189</v>
      </c>
      <c r="P362" s="196"/>
      <c r="Q362" s="196"/>
      <c r="R362" s="196"/>
      <c r="S362" s="196"/>
      <c r="T362" s="191"/>
      <c r="U362" s="191"/>
      <c r="V362" s="188"/>
      <c r="W362" s="191"/>
      <c r="X362" s="191"/>
      <c r="Y362" s="191"/>
      <c r="Z362" s="191"/>
      <c r="AA362" s="191"/>
      <c r="AB362" s="191" t="s">
        <v>505</v>
      </c>
      <c r="AC362" s="196"/>
      <c r="AD362" s="607">
        <v>4000000</v>
      </c>
      <c r="AE362" s="333" t="s">
        <v>55</v>
      </c>
      <c r="AF362" s="607">
        <v>4000000</v>
      </c>
      <c r="AG362" s="830">
        <f t="shared" si="35"/>
        <v>0</v>
      </c>
      <c r="AH362" s="722"/>
    </row>
    <row r="363" spans="1:35" s="475" customFormat="1" ht="24.75" customHeight="1">
      <c r="A363" s="24"/>
      <c r="B363" s="24"/>
      <c r="C363" s="24"/>
      <c r="D363" s="286"/>
      <c r="E363" s="284"/>
      <c r="F363" s="284"/>
      <c r="G363" s="284"/>
      <c r="H363" s="284"/>
      <c r="I363" s="284"/>
      <c r="J363" s="284"/>
      <c r="K363" s="284"/>
      <c r="L363" s="284"/>
      <c r="M363" s="60"/>
      <c r="N363" s="40"/>
      <c r="O363" s="273" t="s">
        <v>190</v>
      </c>
      <c r="P363" s="196"/>
      <c r="Q363" s="196"/>
      <c r="R363" s="196"/>
      <c r="S363" s="196"/>
      <c r="T363" s="191"/>
      <c r="U363" s="191"/>
      <c r="V363" s="188"/>
      <c r="X363" s="191"/>
      <c r="Y363" s="191" t="s">
        <v>503</v>
      </c>
      <c r="Z363" s="191"/>
      <c r="AA363" s="191"/>
      <c r="AB363" s="191" t="s">
        <v>505</v>
      </c>
      <c r="AC363" s="196"/>
      <c r="AD363" s="607">
        <v>1800000</v>
      </c>
      <c r="AE363" s="333" t="s">
        <v>55</v>
      </c>
      <c r="AF363" s="607">
        <v>1800000</v>
      </c>
      <c r="AG363" s="830">
        <f t="shared" si="35"/>
        <v>0</v>
      </c>
      <c r="AH363" s="722"/>
    </row>
    <row r="364" spans="1:35" s="475" customFormat="1" ht="24.75" customHeight="1">
      <c r="A364" s="24"/>
      <c r="B364" s="24"/>
      <c r="C364" s="24"/>
      <c r="D364" s="81"/>
      <c r="E364" s="60"/>
      <c r="F364" s="60"/>
      <c r="G364" s="60"/>
      <c r="H364" s="60"/>
      <c r="I364" s="60"/>
      <c r="J364" s="60"/>
      <c r="K364" s="60"/>
      <c r="L364" s="60"/>
      <c r="M364" s="60"/>
      <c r="N364" s="40"/>
      <c r="O364" s="273" t="s">
        <v>191</v>
      </c>
      <c r="P364" s="196"/>
      <c r="Q364" s="196"/>
      <c r="R364" s="196"/>
      <c r="S364" s="196"/>
      <c r="T364" s="191"/>
      <c r="U364" s="191"/>
      <c r="V364" s="188"/>
      <c r="W364" s="191"/>
      <c r="X364" s="191"/>
      <c r="Y364" s="191"/>
      <c r="Z364" s="191"/>
      <c r="AA364" s="191"/>
      <c r="AB364" s="191" t="s">
        <v>505</v>
      </c>
      <c r="AC364" s="196"/>
      <c r="AD364" s="607">
        <v>1000000</v>
      </c>
      <c r="AE364" s="333" t="s">
        <v>55</v>
      </c>
      <c r="AF364" s="607">
        <v>1000000</v>
      </c>
      <c r="AG364" s="830">
        <f t="shared" si="35"/>
        <v>0</v>
      </c>
      <c r="AH364" s="722"/>
    </row>
    <row r="365" spans="1:35" s="475" customFormat="1" ht="24.75" customHeight="1">
      <c r="A365" s="24"/>
      <c r="B365" s="24"/>
      <c r="C365" s="24"/>
      <c r="D365" s="81"/>
      <c r="E365" s="60"/>
      <c r="F365" s="60"/>
      <c r="G365" s="60"/>
      <c r="H365" s="60"/>
      <c r="I365" s="60"/>
      <c r="J365" s="60"/>
      <c r="K365" s="60"/>
      <c r="L365" s="60"/>
      <c r="M365" s="60"/>
      <c r="N365" s="40"/>
      <c r="O365" s="273" t="s">
        <v>192</v>
      </c>
      <c r="P365" s="196"/>
      <c r="Q365" s="196"/>
      <c r="R365" s="196"/>
      <c r="S365" s="196"/>
      <c r="T365" s="191"/>
      <c r="U365" s="191"/>
      <c r="V365" s="188"/>
      <c r="W365" s="191"/>
      <c r="X365" s="191"/>
      <c r="Y365" s="191"/>
      <c r="Z365" s="191"/>
      <c r="AA365" s="191"/>
      <c r="AB365" s="191" t="s">
        <v>505</v>
      </c>
      <c r="AC365" s="196"/>
      <c r="AD365" s="607">
        <v>2000000</v>
      </c>
      <c r="AE365" s="333" t="s">
        <v>55</v>
      </c>
      <c r="AF365" s="607">
        <v>2000000</v>
      </c>
      <c r="AG365" s="830">
        <f t="shared" si="35"/>
        <v>0</v>
      </c>
      <c r="AH365" s="722"/>
    </row>
    <row r="366" spans="1:35" s="475" customFormat="1" ht="24.75" customHeight="1">
      <c r="A366" s="24"/>
      <c r="B366" s="24"/>
      <c r="C366" s="24"/>
      <c r="D366" s="81"/>
      <c r="E366" s="60"/>
      <c r="F366" s="60"/>
      <c r="G366" s="60"/>
      <c r="H366" s="60"/>
      <c r="I366" s="60"/>
      <c r="J366" s="60"/>
      <c r="K366" s="60"/>
      <c r="L366" s="60"/>
      <c r="M366" s="60"/>
      <c r="N366" s="40"/>
      <c r="O366" s="200" t="s">
        <v>193</v>
      </c>
      <c r="P366" s="200"/>
      <c r="Q366" s="200"/>
      <c r="R366" s="200"/>
      <c r="S366" s="200"/>
      <c r="T366" s="235"/>
      <c r="U366" s="235"/>
      <c r="V366" s="186"/>
      <c r="W366" s="235"/>
      <c r="X366" s="235"/>
      <c r="Y366" s="235"/>
      <c r="Z366" s="235"/>
      <c r="AA366" s="235"/>
      <c r="AB366" s="235" t="s">
        <v>505</v>
      </c>
      <c r="AC366" s="236"/>
      <c r="AD366" s="691">
        <v>0</v>
      </c>
      <c r="AE366" s="328" t="s">
        <v>55</v>
      </c>
      <c r="AF366" s="691">
        <v>0</v>
      </c>
      <c r="AG366" s="830">
        <f t="shared" si="35"/>
        <v>0</v>
      </c>
      <c r="AH366" s="722"/>
    </row>
    <row r="367" spans="1:35" s="475" customFormat="1" ht="24.75" customHeight="1">
      <c r="A367" s="24"/>
      <c r="B367" s="24"/>
      <c r="C367" s="32"/>
      <c r="D367" s="82"/>
      <c r="E367" s="62"/>
      <c r="F367" s="62"/>
      <c r="G367" s="62"/>
      <c r="H367" s="62"/>
      <c r="I367" s="62"/>
      <c r="J367" s="62"/>
      <c r="K367" s="62"/>
      <c r="L367" s="62"/>
      <c r="M367" s="62"/>
      <c r="N367" s="49"/>
      <c r="O367" s="149"/>
      <c r="P367" s="468"/>
      <c r="Q367" s="468"/>
      <c r="R367" s="468"/>
      <c r="S367" s="468"/>
      <c r="T367" s="351"/>
      <c r="U367" s="351"/>
      <c r="V367" s="467"/>
      <c r="W367" s="351"/>
      <c r="X367" s="351"/>
      <c r="Y367" s="351"/>
      <c r="Z367" s="351"/>
      <c r="AA367" s="351"/>
      <c r="AB367" s="351"/>
      <c r="AC367" s="197"/>
      <c r="AD367" s="451"/>
      <c r="AE367" s="338"/>
      <c r="AF367" s="407"/>
      <c r="AG367" s="830"/>
      <c r="AH367" s="722"/>
    </row>
    <row r="368" spans="1:35" s="475" customFormat="1" ht="24.75" customHeight="1">
      <c r="A368" s="24"/>
      <c r="B368" s="24"/>
      <c r="C368" s="15" t="s">
        <v>164</v>
      </c>
      <c r="D368" s="83">
        <v>4574</v>
      </c>
      <c r="E368" s="64">
        <f>ROUND(AD368/1000,0)</f>
        <v>4574</v>
      </c>
      <c r="F368" s="65">
        <f>SUMIF($AB$369:$AB$378,"보조",$AD$369:$AD$378)/1000</f>
        <v>0</v>
      </c>
      <c r="G368" s="65">
        <f>SUMIF($AB$369:$AB$378,"6종",$AD$369:$AD$378)/1000</f>
        <v>0</v>
      </c>
      <c r="H368" s="65">
        <f>SUMIF($AB$369:$AB$378,"4종",$AD$369:$AD$378)/1000</f>
        <v>0</v>
      </c>
      <c r="I368" s="65">
        <f>SUMIF($AB$369:$AB$378,"후원",$AD$369:$AD$378)/1000</f>
        <v>4574</v>
      </c>
      <c r="J368" s="65">
        <f>SUMIF($AB$369:$AB$378,"입소",$AD$369:$AD$378)/1000</f>
        <v>0</v>
      </c>
      <c r="K368" s="65">
        <f>SUMIF($AB$369:$AB$378,"법인",$AD$369:$AD$378)/1000</f>
        <v>0</v>
      </c>
      <c r="L368" s="65">
        <f>SUMIF($AB$369:$AB$378,"잡수",$AD$369:$AD$378)/1000</f>
        <v>0</v>
      </c>
      <c r="M368" s="71">
        <f>E368-D368</f>
        <v>0</v>
      </c>
      <c r="N368" s="69">
        <f>IF(D368=0,0,M368/D368)</f>
        <v>0</v>
      </c>
      <c r="O368" s="161"/>
      <c r="P368" s="158"/>
      <c r="Q368" s="158"/>
      <c r="R368" s="202"/>
      <c r="S368" s="202"/>
      <c r="T368" s="376"/>
      <c r="U368" s="376"/>
      <c r="V368" s="376"/>
      <c r="W368" s="376"/>
      <c r="X368" s="376"/>
      <c r="Y368" s="370" t="s">
        <v>123</v>
      </c>
      <c r="Z368" s="360"/>
      <c r="AA368" s="360"/>
      <c r="AB368" s="360"/>
      <c r="AC368" s="204"/>
      <c r="AD368" s="160">
        <v>4574000</v>
      </c>
      <c r="AE368" s="403" t="s">
        <v>25</v>
      </c>
      <c r="AF368" s="794">
        <v>4574000</v>
      </c>
      <c r="AG368" s="830">
        <f t="shared" ref="AG368:AG381" si="36">AD368-AF368</f>
        <v>0</v>
      </c>
      <c r="AH368" s="722"/>
    </row>
    <row r="369" spans="1:40" s="475" customFormat="1" ht="24.75" customHeight="1">
      <c r="A369" s="24"/>
      <c r="B369" s="24"/>
      <c r="C369" s="24" t="s">
        <v>116</v>
      </c>
      <c r="D369" s="285"/>
      <c r="E369" s="283"/>
      <c r="F369" s="283"/>
      <c r="G369" s="283"/>
      <c r="H369" s="283"/>
      <c r="I369" s="283"/>
      <c r="J369" s="283"/>
      <c r="K369" s="283"/>
      <c r="L369" s="283"/>
      <c r="M369" s="60"/>
      <c r="N369" s="40"/>
      <c r="O369" s="273" t="s">
        <v>484</v>
      </c>
      <c r="P369" s="195"/>
      <c r="Q369" s="195"/>
      <c r="R369" s="192"/>
      <c r="S369" s="192"/>
      <c r="T369" s="368"/>
      <c r="U369" s="368"/>
      <c r="V369" s="192"/>
      <c r="W369" s="274"/>
      <c r="X369" s="274"/>
      <c r="Y369" s="274"/>
      <c r="Z369" s="274"/>
      <c r="AA369" s="274"/>
      <c r="AB369" s="274" t="s">
        <v>505</v>
      </c>
      <c r="AC369" s="275"/>
      <c r="AD369" s="275">
        <v>1050000</v>
      </c>
      <c r="AE369" s="318" t="s">
        <v>55</v>
      </c>
      <c r="AF369" s="407">
        <v>1050000</v>
      </c>
      <c r="AG369" s="830">
        <f t="shared" si="36"/>
        <v>0</v>
      </c>
      <c r="AH369" s="722"/>
      <c r="AM369" s="652"/>
      <c r="AN369" s="652"/>
    </row>
    <row r="370" spans="1:40" s="475" customFormat="1" ht="24.75" customHeight="1">
      <c r="A370" s="24"/>
      <c r="B370" s="24"/>
      <c r="C370" s="24"/>
      <c r="D370" s="286"/>
      <c r="E370" s="284"/>
      <c r="F370" s="284"/>
      <c r="G370" s="284"/>
      <c r="H370" s="284"/>
      <c r="I370" s="284"/>
      <c r="J370" s="284"/>
      <c r="K370" s="284"/>
      <c r="L370" s="284"/>
      <c r="M370" s="60"/>
      <c r="N370" s="40"/>
      <c r="O370" s="273" t="s">
        <v>485</v>
      </c>
      <c r="P370" s="195"/>
      <c r="Q370" s="195"/>
      <c r="R370" s="192"/>
      <c r="S370" s="272">
        <v>506250</v>
      </c>
      <c r="T370" s="274" t="s">
        <v>55</v>
      </c>
      <c r="U370" s="243" t="s">
        <v>56</v>
      </c>
      <c r="V370" s="272">
        <v>4</v>
      </c>
      <c r="W370" s="274" t="s">
        <v>61</v>
      </c>
      <c r="X370" s="274"/>
      <c r="Y370" s="274"/>
      <c r="Z370" s="274"/>
      <c r="AA370" s="274" t="s">
        <v>53</v>
      </c>
      <c r="AB370" s="274" t="s">
        <v>505</v>
      </c>
      <c r="AC370" s="275"/>
      <c r="AD370" s="275">
        <v>1928000</v>
      </c>
      <c r="AE370" s="318" t="s">
        <v>55</v>
      </c>
      <c r="AF370" s="407">
        <v>1928000</v>
      </c>
      <c r="AG370" s="830">
        <f t="shared" si="36"/>
        <v>0</v>
      </c>
      <c r="AH370" s="722"/>
      <c r="AM370" s="652"/>
      <c r="AN370" s="652"/>
    </row>
    <row r="371" spans="1:40" s="475" customFormat="1" ht="24.75" customHeight="1">
      <c r="A371" s="24"/>
      <c r="B371" s="24"/>
      <c r="C371" s="24"/>
      <c r="D371" s="81"/>
      <c r="E371" s="60"/>
      <c r="F371" s="60"/>
      <c r="G371" s="60"/>
      <c r="H371" s="60"/>
      <c r="I371" s="60"/>
      <c r="J371" s="60"/>
      <c r="K371" s="60"/>
      <c r="L371" s="60"/>
      <c r="M371" s="60"/>
      <c r="N371" s="40"/>
      <c r="O371" s="273" t="s">
        <v>486</v>
      </c>
      <c r="P371" s="195"/>
      <c r="Q371" s="195"/>
      <c r="R371" s="192"/>
      <c r="S371" s="272">
        <v>50000</v>
      </c>
      <c r="T371" s="274" t="s">
        <v>55</v>
      </c>
      <c r="U371" s="243" t="s">
        <v>56</v>
      </c>
      <c r="V371" s="272"/>
      <c r="W371" s="274"/>
      <c r="X371" s="243"/>
      <c r="Y371" s="311">
        <v>6</v>
      </c>
      <c r="Z371" s="274" t="s">
        <v>61</v>
      </c>
      <c r="AA371" s="274" t="s">
        <v>53</v>
      </c>
      <c r="AB371" s="274" t="s">
        <v>505</v>
      </c>
      <c r="AC371" s="275"/>
      <c r="AD371" s="275">
        <v>300000</v>
      </c>
      <c r="AE371" s="318" t="s">
        <v>55</v>
      </c>
      <c r="AF371" s="407">
        <v>300000</v>
      </c>
      <c r="AG371" s="830">
        <f t="shared" si="36"/>
        <v>0</v>
      </c>
      <c r="AH371" s="722"/>
      <c r="AM371" s="648"/>
      <c r="AN371" s="648"/>
    </row>
    <row r="372" spans="1:40" s="475" customFormat="1" ht="24.75" customHeight="1">
      <c r="A372" s="24"/>
      <c r="B372" s="24"/>
      <c r="C372" s="24"/>
      <c r="D372" s="81"/>
      <c r="E372" s="60"/>
      <c r="F372" s="60"/>
      <c r="G372" s="60"/>
      <c r="H372" s="60"/>
      <c r="I372" s="60"/>
      <c r="J372" s="60"/>
      <c r="K372" s="60"/>
      <c r="L372" s="60"/>
      <c r="M372" s="60"/>
      <c r="N372" s="40"/>
      <c r="O372" s="273" t="s">
        <v>629</v>
      </c>
      <c r="P372" s="195"/>
      <c r="Q372" s="195"/>
      <c r="R372" s="192"/>
      <c r="S372" s="272"/>
      <c r="T372" s="274"/>
      <c r="U372" s="243"/>
      <c r="V372" s="272"/>
      <c r="W372" s="274"/>
      <c r="X372" s="274"/>
      <c r="Y372" s="311"/>
      <c r="Z372" s="274"/>
      <c r="AA372" s="274"/>
      <c r="AB372" s="274" t="s">
        <v>505</v>
      </c>
      <c r="AC372" s="275"/>
      <c r="AD372" s="275">
        <v>90000</v>
      </c>
      <c r="AE372" s="318" t="s">
        <v>446</v>
      </c>
      <c r="AF372" s="407">
        <v>90000</v>
      </c>
      <c r="AG372" s="830">
        <f t="shared" si="36"/>
        <v>0</v>
      </c>
      <c r="AH372" s="722"/>
      <c r="AM372" s="652"/>
      <c r="AN372" s="652"/>
    </row>
    <row r="373" spans="1:40" s="475" customFormat="1" ht="24.75" customHeight="1">
      <c r="A373" s="24"/>
      <c r="B373" s="24"/>
      <c r="C373" s="24"/>
      <c r="D373" s="81"/>
      <c r="E373" s="60"/>
      <c r="F373" s="60"/>
      <c r="G373" s="60"/>
      <c r="H373" s="60"/>
      <c r="I373" s="60"/>
      <c r="J373" s="60"/>
      <c r="K373" s="60"/>
      <c r="L373" s="60"/>
      <c r="M373" s="60"/>
      <c r="N373" s="40"/>
      <c r="O373" s="273" t="s">
        <v>805</v>
      </c>
      <c r="P373" s="195"/>
      <c r="Q373" s="195"/>
      <c r="R373" s="192"/>
      <c r="S373" s="272">
        <v>46500</v>
      </c>
      <c r="T373" s="274" t="s">
        <v>55</v>
      </c>
      <c r="U373" s="243" t="s">
        <v>56</v>
      </c>
      <c r="V373" s="272">
        <v>4</v>
      </c>
      <c r="W373" s="274" t="s">
        <v>61</v>
      </c>
      <c r="X373" s="274"/>
      <c r="Y373" s="274"/>
      <c r="Z373" s="274"/>
      <c r="AA373" s="274" t="s">
        <v>53</v>
      </c>
      <c r="AB373" s="274" t="s">
        <v>505</v>
      </c>
      <c r="AC373" s="275"/>
      <c r="AD373" s="275">
        <v>186000</v>
      </c>
      <c r="AE373" s="318" t="s">
        <v>55</v>
      </c>
      <c r="AF373" s="407">
        <v>186000</v>
      </c>
      <c r="AG373" s="830">
        <f t="shared" si="36"/>
        <v>0</v>
      </c>
      <c r="AH373" s="722"/>
      <c r="AM373" s="652"/>
      <c r="AN373" s="652"/>
    </row>
    <row r="374" spans="1:40" s="475" customFormat="1" ht="24.75" customHeight="1">
      <c r="A374" s="24"/>
      <c r="B374" s="24"/>
      <c r="C374" s="24"/>
      <c r="D374" s="81"/>
      <c r="E374" s="60"/>
      <c r="F374" s="60"/>
      <c r="G374" s="60"/>
      <c r="H374" s="60"/>
      <c r="I374" s="60"/>
      <c r="J374" s="60"/>
      <c r="K374" s="60"/>
      <c r="L374" s="60"/>
      <c r="M374" s="60"/>
      <c r="N374" s="40"/>
      <c r="O374" s="273" t="s">
        <v>630</v>
      </c>
      <c r="P374" s="195"/>
      <c r="Q374" s="195"/>
      <c r="R374" s="192"/>
      <c r="S374" s="272">
        <v>10000</v>
      </c>
      <c r="T374" s="274" t="s">
        <v>55</v>
      </c>
      <c r="U374" s="243" t="s">
        <v>56</v>
      </c>
      <c r="V374" s="272">
        <v>5</v>
      </c>
      <c r="W374" s="274" t="s">
        <v>54</v>
      </c>
      <c r="X374" s="243" t="s">
        <v>56</v>
      </c>
      <c r="Y374" s="311">
        <v>6</v>
      </c>
      <c r="Z374" s="274" t="s">
        <v>61</v>
      </c>
      <c r="AA374" s="274" t="s">
        <v>53</v>
      </c>
      <c r="AB374" s="274" t="s">
        <v>505</v>
      </c>
      <c r="AC374" s="275"/>
      <c r="AD374" s="275">
        <v>300000</v>
      </c>
      <c r="AE374" s="318" t="s">
        <v>55</v>
      </c>
      <c r="AF374" s="407">
        <v>300000</v>
      </c>
      <c r="AG374" s="830">
        <f t="shared" si="36"/>
        <v>0</v>
      </c>
      <c r="AH374" s="722"/>
      <c r="AM374" s="652"/>
      <c r="AN374" s="652"/>
    </row>
    <row r="375" spans="1:40" s="475" customFormat="1" ht="24.75" customHeight="1">
      <c r="A375" s="24"/>
      <c r="B375" s="24"/>
      <c r="C375" s="24"/>
      <c r="D375" s="81"/>
      <c r="E375" s="60"/>
      <c r="F375" s="60"/>
      <c r="G375" s="60"/>
      <c r="H375" s="60"/>
      <c r="I375" s="60"/>
      <c r="J375" s="60"/>
      <c r="K375" s="60"/>
      <c r="L375" s="60"/>
      <c r="M375" s="60"/>
      <c r="N375" s="40"/>
      <c r="O375" s="273" t="s">
        <v>631</v>
      </c>
      <c r="P375" s="195"/>
      <c r="Q375" s="195"/>
      <c r="R375" s="192"/>
      <c r="S375" s="272"/>
      <c r="T375" s="274"/>
      <c r="U375" s="243"/>
      <c r="V375" s="272"/>
      <c r="W375" s="274"/>
      <c r="X375" s="274"/>
      <c r="Y375" s="274"/>
      <c r="Z375" s="274"/>
      <c r="AA375" s="274"/>
      <c r="AB375" s="274" t="s">
        <v>505</v>
      </c>
      <c r="AC375" s="275"/>
      <c r="AD375" s="275">
        <v>300000</v>
      </c>
      <c r="AE375" s="318" t="s">
        <v>55</v>
      </c>
      <c r="AF375" s="407">
        <v>300000</v>
      </c>
      <c r="AG375" s="830">
        <f t="shared" si="36"/>
        <v>0</v>
      </c>
      <c r="AH375" s="722"/>
      <c r="AM375" s="652"/>
      <c r="AN375" s="652"/>
    </row>
    <row r="376" spans="1:40" s="475" customFormat="1" ht="24.75" customHeight="1">
      <c r="A376" s="24"/>
      <c r="B376" s="24"/>
      <c r="C376" s="24"/>
      <c r="D376" s="81"/>
      <c r="E376" s="60"/>
      <c r="F376" s="60"/>
      <c r="G376" s="60"/>
      <c r="H376" s="60"/>
      <c r="I376" s="60"/>
      <c r="J376" s="60"/>
      <c r="K376" s="60"/>
      <c r="L376" s="60"/>
      <c r="M376" s="60"/>
      <c r="N376" s="40"/>
      <c r="O376" s="148" t="s">
        <v>632</v>
      </c>
      <c r="P376" s="195"/>
      <c r="Q376" s="195"/>
      <c r="R376" s="192"/>
      <c r="S376" s="272">
        <v>60000</v>
      </c>
      <c r="T376" s="274" t="s">
        <v>55</v>
      </c>
      <c r="U376" s="243" t="s">
        <v>56</v>
      </c>
      <c r="V376" s="272">
        <v>4</v>
      </c>
      <c r="W376" s="274" t="s">
        <v>54</v>
      </c>
      <c r="X376" s="274"/>
      <c r="Y376" s="274"/>
      <c r="Z376" s="274"/>
      <c r="AA376" s="274" t="s">
        <v>53</v>
      </c>
      <c r="AB376" s="274" t="s">
        <v>505</v>
      </c>
      <c r="AC376" s="275"/>
      <c r="AD376" s="275">
        <v>240000</v>
      </c>
      <c r="AE376" s="318" t="s">
        <v>55</v>
      </c>
      <c r="AF376" s="407">
        <v>240000</v>
      </c>
      <c r="AG376" s="830">
        <f t="shared" si="36"/>
        <v>0</v>
      </c>
      <c r="AH376" s="722"/>
      <c r="AM376" s="652"/>
      <c r="AN376" s="652"/>
    </row>
    <row r="377" spans="1:40" s="475" customFormat="1" ht="24.75" customHeight="1">
      <c r="A377" s="24"/>
      <c r="B377" s="24"/>
      <c r="C377" s="24"/>
      <c r="D377" s="81"/>
      <c r="E377" s="60"/>
      <c r="F377" s="60"/>
      <c r="G377" s="60"/>
      <c r="H377" s="60"/>
      <c r="I377" s="60"/>
      <c r="J377" s="60"/>
      <c r="K377" s="60"/>
      <c r="L377" s="60"/>
      <c r="M377" s="60"/>
      <c r="N377" s="40"/>
      <c r="O377" s="273" t="s">
        <v>633</v>
      </c>
      <c r="P377" s="195"/>
      <c r="Q377" s="195"/>
      <c r="R377" s="192"/>
      <c r="S377" s="272">
        <v>12000</v>
      </c>
      <c r="T377" s="274" t="s">
        <v>55</v>
      </c>
      <c r="U377" s="243" t="s">
        <v>56</v>
      </c>
      <c r="V377" s="272">
        <v>5</v>
      </c>
      <c r="W377" s="274" t="s">
        <v>54</v>
      </c>
      <c r="X377" s="243" t="s">
        <v>56</v>
      </c>
      <c r="Y377" s="311">
        <v>3</v>
      </c>
      <c r="Z377" s="274" t="s">
        <v>61</v>
      </c>
      <c r="AA377" s="274" t="s">
        <v>53</v>
      </c>
      <c r="AB377" s="274" t="s">
        <v>505</v>
      </c>
      <c r="AC377" s="275"/>
      <c r="AD377" s="275">
        <v>180000</v>
      </c>
      <c r="AE377" s="318" t="s">
        <v>55</v>
      </c>
      <c r="AF377" s="407">
        <v>180000</v>
      </c>
      <c r="AG377" s="830">
        <f t="shared" si="36"/>
        <v>0</v>
      </c>
      <c r="AH377" s="722"/>
      <c r="AM377" s="652"/>
      <c r="AN377" s="652"/>
    </row>
    <row r="378" spans="1:40" s="712" customFormat="1" ht="24.75" customHeight="1">
      <c r="A378" s="699"/>
      <c r="B378" s="699"/>
      <c r="C378" s="699"/>
      <c r="D378" s="700"/>
      <c r="E378" s="283"/>
      <c r="F378" s="283"/>
      <c r="G378" s="283"/>
      <c r="H378" s="283"/>
      <c r="I378" s="283"/>
      <c r="J378" s="283"/>
      <c r="K378" s="283"/>
      <c r="L378" s="283"/>
      <c r="M378" s="283"/>
      <c r="N378" s="701"/>
      <c r="O378" s="200" t="s">
        <v>634</v>
      </c>
      <c r="P378" s="135"/>
      <c r="Q378" s="135"/>
      <c r="R378" s="876"/>
      <c r="S378" s="876"/>
      <c r="T378" s="602"/>
      <c r="U378" s="602"/>
      <c r="V378" s="876"/>
      <c r="W378" s="235"/>
      <c r="X378" s="235"/>
      <c r="Y378" s="235"/>
      <c r="Z378" s="235"/>
      <c r="AA378" s="235"/>
      <c r="AB378" s="235" t="s">
        <v>505</v>
      </c>
      <c r="AC378" s="236"/>
      <c r="AD378" s="236">
        <v>0</v>
      </c>
      <c r="AE378" s="328" t="s">
        <v>25</v>
      </c>
      <c r="AF378" s="606">
        <v>0</v>
      </c>
      <c r="AG378" s="831">
        <f t="shared" si="36"/>
        <v>0</v>
      </c>
      <c r="AH378" s="722"/>
      <c r="AI378" s="781"/>
      <c r="AJ378" s="781"/>
      <c r="AK378" s="781"/>
      <c r="AL378" s="781"/>
    </row>
    <row r="379" spans="1:40" s="712" customFormat="1" ht="24.75" customHeight="1">
      <c r="A379" s="874"/>
      <c r="B379" s="875"/>
      <c r="C379" s="715"/>
      <c r="D379" s="289"/>
      <c r="E379" s="720"/>
      <c r="F379" s="720"/>
      <c r="G379" s="720"/>
      <c r="H379" s="720"/>
      <c r="I379" s="720"/>
      <c r="J379" s="720"/>
      <c r="K379" s="720"/>
      <c r="L379" s="720"/>
      <c r="M379" s="720"/>
      <c r="N379" s="721"/>
      <c r="O379" s="304"/>
      <c r="P379" s="305"/>
      <c r="Q379" s="305"/>
      <c r="R379" s="778"/>
      <c r="S379" s="778"/>
      <c r="T379" s="777"/>
      <c r="U379" s="777"/>
      <c r="V379" s="778"/>
      <c r="W379" s="704"/>
      <c r="X379" s="704"/>
      <c r="Y379" s="704"/>
      <c r="Z379" s="704"/>
      <c r="AA379" s="704"/>
      <c r="AB379" s="704"/>
      <c r="AC379" s="448"/>
      <c r="AD379" s="448"/>
      <c r="AE379" s="328"/>
      <c r="AF379" s="606"/>
      <c r="AG379" s="831"/>
      <c r="AH379" s="722"/>
      <c r="AI379" s="781"/>
      <c r="AJ379" s="781"/>
      <c r="AK379" s="781"/>
      <c r="AL379" s="781"/>
    </row>
    <row r="380" spans="1:40" s="652" customFormat="1" ht="24.75" customHeight="1">
      <c r="A380" s="14" t="s">
        <v>80</v>
      </c>
      <c r="B380" s="942" t="s">
        <v>20</v>
      </c>
      <c r="C380" s="943"/>
      <c r="D380" s="654">
        <f>D381</f>
        <v>0</v>
      </c>
      <c r="E380" s="654">
        <f>E381</f>
        <v>0</v>
      </c>
      <c r="F380" s="654">
        <f t="shared" ref="F380:L380" si="37">F381</f>
        <v>0</v>
      </c>
      <c r="G380" s="162">
        <f t="shared" si="37"/>
        <v>0</v>
      </c>
      <c r="H380" s="162">
        <f t="shared" si="37"/>
        <v>0</v>
      </c>
      <c r="I380" s="162">
        <f t="shared" si="37"/>
        <v>0</v>
      </c>
      <c r="J380" s="162">
        <f t="shared" si="37"/>
        <v>0</v>
      </c>
      <c r="K380" s="162">
        <f t="shared" si="37"/>
        <v>0</v>
      </c>
      <c r="L380" s="654">
        <f t="shared" si="37"/>
        <v>0</v>
      </c>
      <c r="M380" s="653">
        <f>E380-D380</f>
        <v>0</v>
      </c>
      <c r="N380" s="164">
        <f>IF(D380=0,0,M380/D380)</f>
        <v>0</v>
      </c>
      <c r="O380" s="675" t="s">
        <v>80</v>
      </c>
      <c r="P380" s="675"/>
      <c r="Q380" s="675"/>
      <c r="R380" s="675"/>
      <c r="S380" s="121"/>
      <c r="T380" s="393"/>
      <c r="U380" s="393"/>
      <c r="V380" s="121"/>
      <c r="W380" s="393"/>
      <c r="X380" s="393"/>
      <c r="Y380" s="393"/>
      <c r="Z380" s="393"/>
      <c r="AA380" s="393"/>
      <c r="AB380" s="393"/>
      <c r="AC380" s="121"/>
      <c r="AD380" s="121">
        <v>0</v>
      </c>
      <c r="AE380" s="322" t="s">
        <v>25</v>
      </c>
      <c r="AF380" s="685">
        <v>0</v>
      </c>
      <c r="AG380" s="830">
        <f t="shared" si="36"/>
        <v>0</v>
      </c>
      <c r="AH380" s="722"/>
      <c r="AI380" s="475"/>
      <c r="AJ380" s="475"/>
      <c r="AK380" s="475"/>
      <c r="AL380" s="475"/>
      <c r="AM380" s="648"/>
      <c r="AN380" s="648"/>
    </row>
    <row r="381" spans="1:40" ht="24.75" customHeight="1">
      <c r="A381" s="23"/>
      <c r="B381" s="24" t="s">
        <v>80</v>
      </c>
      <c r="C381" s="24" t="s">
        <v>80</v>
      </c>
      <c r="D381" s="81">
        <v>0</v>
      </c>
      <c r="E381" s="60">
        <f>AD381/1000</f>
        <v>0</v>
      </c>
      <c r="F381" s="251">
        <f>SUMIF($AB$382:$AB$382,"보조",$AD$382:$AD$382)/1000</f>
        <v>0</v>
      </c>
      <c r="G381" s="65">
        <f>SUMIF($AB$382:$AB$382,"6종",$AD$382:$AD$382)/1000</f>
        <v>0</v>
      </c>
      <c r="H381" s="65">
        <f>SUMIF($AB$382:$AB$382,"4종",$AD$382:$AD$382)/1000</f>
        <v>0</v>
      </c>
      <c r="I381" s="65">
        <f>SUMIF($AB$382:$AB$382,"후원",$AD$382:$AD$382)/1000</f>
        <v>0</v>
      </c>
      <c r="J381" s="65">
        <f>SUMIF($AB$382:$AB$382,"입소",$AD$382:$AD$382)/1000</f>
        <v>0</v>
      </c>
      <c r="K381" s="65">
        <f>SUMIF($AB$382:$AB$382,"법인",$AD$382:$AD$382)/1000</f>
        <v>0</v>
      </c>
      <c r="L381" s="251">
        <f>SUMIF($AB$382:$AB$382,"잡수",$AD$382:$AD$382)/1000</f>
        <v>0</v>
      </c>
      <c r="M381" s="60">
        <f>E381-D381</f>
        <v>0</v>
      </c>
      <c r="N381" s="40">
        <f>IF(D381=0,0,M381/D381)</f>
        <v>0</v>
      </c>
      <c r="O381" s="152" t="s">
        <v>81</v>
      </c>
      <c r="P381" s="195"/>
      <c r="Q381" s="195"/>
      <c r="R381" s="195"/>
      <c r="S381" s="195"/>
      <c r="T381" s="367"/>
      <c r="U381" s="367"/>
      <c r="V381" s="301"/>
      <c r="W381" s="367"/>
      <c r="X381" s="367"/>
      <c r="Y381" s="370" t="s">
        <v>123</v>
      </c>
      <c r="Z381" s="371"/>
      <c r="AA381" s="371"/>
      <c r="AB381" s="371"/>
      <c r="AC381" s="302"/>
      <c r="AD381" s="302">
        <v>0</v>
      </c>
      <c r="AE381" s="336" t="s">
        <v>25</v>
      </c>
      <c r="AF381" s="603">
        <v>0</v>
      </c>
      <c r="AG381" s="830">
        <f t="shared" si="36"/>
        <v>0</v>
      </c>
      <c r="AI381" s="652"/>
      <c r="AJ381" s="652"/>
      <c r="AK381" s="652"/>
      <c r="AL381" s="652"/>
      <c r="AM381" s="652"/>
      <c r="AN381" s="652"/>
    </row>
    <row r="382" spans="1:40" s="652" customFormat="1" ht="24.75" customHeight="1">
      <c r="A382" s="31"/>
      <c r="B382" s="32"/>
      <c r="C382" s="32"/>
      <c r="D382" s="82"/>
      <c r="E382" s="62"/>
      <c r="F382" s="62"/>
      <c r="G382" s="62"/>
      <c r="H382" s="62"/>
      <c r="I382" s="62"/>
      <c r="J382" s="62"/>
      <c r="K382" s="62"/>
      <c r="L382" s="62"/>
      <c r="M382" s="62"/>
      <c r="N382" s="49"/>
      <c r="O382" s="468"/>
      <c r="P382" s="468"/>
      <c r="Q382" s="468"/>
      <c r="R382" s="468"/>
      <c r="S382" s="468"/>
      <c r="T382" s="194"/>
      <c r="U382" s="194"/>
      <c r="V382" s="468"/>
      <c r="W382" s="194"/>
      <c r="X382" s="194"/>
      <c r="Y382" s="194"/>
      <c r="Z382" s="194"/>
      <c r="AA382" s="194"/>
      <c r="AB382" s="194"/>
      <c r="AC382" s="468"/>
      <c r="AD382" s="468"/>
      <c r="AE382" s="457"/>
      <c r="AF382" s="156"/>
      <c r="AG382" s="830"/>
      <c r="AH382" s="723"/>
      <c r="AM382" s="648"/>
      <c r="AN382" s="648"/>
    </row>
    <row r="383" spans="1:40" s="652" customFormat="1" ht="24.75" customHeight="1">
      <c r="A383" s="23" t="s">
        <v>21</v>
      </c>
      <c r="B383" s="942" t="s">
        <v>20</v>
      </c>
      <c r="C383" s="943"/>
      <c r="D383" s="668">
        <f t="shared" ref="D383:L383" si="38">SUM(D384,D390)</f>
        <v>290</v>
      </c>
      <c r="E383" s="668">
        <f t="shared" si="38"/>
        <v>290</v>
      </c>
      <c r="F383" s="668">
        <f t="shared" si="38"/>
        <v>255</v>
      </c>
      <c r="G383" s="668">
        <f t="shared" si="38"/>
        <v>30</v>
      </c>
      <c r="H383" s="668">
        <f t="shared" si="38"/>
        <v>5</v>
      </c>
      <c r="I383" s="668">
        <f t="shared" si="38"/>
        <v>0</v>
      </c>
      <c r="J383" s="668">
        <f t="shared" si="38"/>
        <v>0</v>
      </c>
      <c r="K383" s="668">
        <f t="shared" si="38"/>
        <v>0</v>
      </c>
      <c r="L383" s="668">
        <f t="shared" si="38"/>
        <v>0</v>
      </c>
      <c r="M383" s="668">
        <f>E383-D383</f>
        <v>0</v>
      </c>
      <c r="N383" s="669">
        <f>IF(D383=0,0,M383/D383)</f>
        <v>0</v>
      </c>
      <c r="O383" s="670" t="s">
        <v>21</v>
      </c>
      <c r="P383" s="671"/>
      <c r="Q383" s="671"/>
      <c r="R383" s="671"/>
      <c r="S383" s="672"/>
      <c r="T383" s="673"/>
      <c r="U383" s="673"/>
      <c r="V383" s="672"/>
      <c r="W383" s="673"/>
      <c r="X383" s="673"/>
      <c r="Y383" s="673"/>
      <c r="Z383" s="673"/>
      <c r="AA383" s="673"/>
      <c r="AB383" s="673"/>
      <c r="AC383" s="672"/>
      <c r="AD383" s="672">
        <v>290000</v>
      </c>
      <c r="AE383" s="674" t="s">
        <v>25</v>
      </c>
      <c r="AF383" s="685">
        <v>290000</v>
      </c>
      <c r="AG383" s="830">
        <f t="shared" ref="AG383:AG388" si="39">AD383-AF383</f>
        <v>0</v>
      </c>
      <c r="AH383" s="723"/>
      <c r="AI383" s="648"/>
      <c r="AJ383" s="648"/>
      <c r="AK383" s="648"/>
      <c r="AL383" s="648"/>
      <c r="AM383" s="648"/>
      <c r="AN383" s="648"/>
    </row>
    <row r="384" spans="1:40" s="652" customFormat="1" ht="24.75" customHeight="1">
      <c r="A384" s="23"/>
      <c r="B384" s="24" t="s">
        <v>21</v>
      </c>
      <c r="C384" s="24" t="s">
        <v>21</v>
      </c>
      <c r="D384" s="60">
        <v>0</v>
      </c>
      <c r="E384" s="60">
        <f>SUM(F384:L384)</f>
        <v>0</v>
      </c>
      <c r="F384" s="65">
        <f>SUMIF($AB$384:$AB$389,"보조",$AD$384:$AD$389)/1000</f>
        <v>0</v>
      </c>
      <c r="G384" s="65">
        <f>SUMIF($AB$384:$AB$389,"6종",$AD$384:$AD$389)/1000</f>
        <v>0</v>
      </c>
      <c r="H384" s="65">
        <f>SUMIF($AB$384:$AB$389,"4종",$AD$384:$AD$389)/1000</f>
        <v>0</v>
      </c>
      <c r="I384" s="65">
        <f>SUMIF($AB$384:$AB$389,"후원",$AD$384:$AD$389)/1000</f>
        <v>0</v>
      </c>
      <c r="J384" s="65">
        <f>SUMIF($AB$384:$AB$389,"입소",$AD$384:$AD$389)/1000</f>
        <v>0</v>
      </c>
      <c r="K384" s="65">
        <f>SUMIF($AB$384:$AB$389,"법인",$AD$384:$AD$389)/1000</f>
        <v>0</v>
      </c>
      <c r="L384" s="65">
        <f>SUMIF($AB$384:$AB$389,"잡수",$AD$384:$AD$389)/1000</f>
        <v>0</v>
      </c>
      <c r="M384" s="60">
        <f>E384-D384</f>
        <v>0</v>
      </c>
      <c r="N384" s="40">
        <f>IF(D384=0,0,M384/D384)</f>
        <v>0</v>
      </c>
      <c r="O384" s="152" t="s">
        <v>52</v>
      </c>
      <c r="P384" s="195"/>
      <c r="Q384" s="195"/>
      <c r="R384" s="195"/>
      <c r="S384" s="195"/>
      <c r="T384" s="367"/>
      <c r="U384" s="367"/>
      <c r="V384" s="301"/>
      <c r="W384" s="367"/>
      <c r="X384" s="367"/>
      <c r="Y384" s="370" t="s">
        <v>123</v>
      </c>
      <c r="Z384" s="371"/>
      <c r="AA384" s="371"/>
      <c r="AB384" s="371"/>
      <c r="AC384" s="302"/>
      <c r="AD384" s="302">
        <v>0</v>
      </c>
      <c r="AE384" s="336" t="s">
        <v>25</v>
      </c>
      <c r="AF384" s="603">
        <v>0</v>
      </c>
      <c r="AG384" s="830">
        <f t="shared" si="39"/>
        <v>0</v>
      </c>
      <c r="AH384" s="723"/>
      <c r="AM384" s="648"/>
      <c r="AN384" s="648"/>
    </row>
    <row r="385" spans="1:40" s="652" customFormat="1" ht="24.75" customHeight="1">
      <c r="A385" s="23"/>
      <c r="B385" s="24"/>
      <c r="C385" s="24"/>
      <c r="D385" s="81"/>
      <c r="E385" s="60"/>
      <c r="F385" s="60"/>
      <c r="G385" s="60"/>
      <c r="H385" s="60"/>
      <c r="I385" s="60"/>
      <c r="J385" s="60"/>
      <c r="K385" s="60"/>
      <c r="L385" s="60"/>
      <c r="M385" s="60"/>
      <c r="N385" s="40"/>
      <c r="O385" s="273" t="s">
        <v>165</v>
      </c>
      <c r="P385" s="273"/>
      <c r="Q385" s="273"/>
      <c r="R385" s="273"/>
      <c r="S385" s="273"/>
      <c r="T385" s="274"/>
      <c r="U385" s="274"/>
      <c r="V385" s="272"/>
      <c r="W385" s="274"/>
      <c r="X385" s="274"/>
      <c r="Y385" s="274"/>
      <c r="Z385" s="274"/>
      <c r="AA385" s="274"/>
      <c r="AB385" s="274" t="s">
        <v>667</v>
      </c>
      <c r="AC385" s="275"/>
      <c r="AD385" s="275">
        <v>0</v>
      </c>
      <c r="AE385" s="318" t="s">
        <v>55</v>
      </c>
      <c r="AF385" s="407">
        <v>0</v>
      </c>
      <c r="AG385" s="830">
        <f t="shared" si="39"/>
        <v>0</v>
      </c>
      <c r="AH385" s="723"/>
      <c r="AM385" s="648"/>
      <c r="AN385" s="648"/>
    </row>
    <row r="386" spans="1:40" s="652" customFormat="1" ht="24.75" customHeight="1">
      <c r="A386" s="23"/>
      <c r="B386" s="24"/>
      <c r="C386" s="24"/>
      <c r="D386" s="81"/>
      <c r="E386" s="60"/>
      <c r="F386" s="60"/>
      <c r="G386" s="60"/>
      <c r="H386" s="60"/>
      <c r="I386" s="60"/>
      <c r="J386" s="60"/>
      <c r="K386" s="60"/>
      <c r="L386" s="60"/>
      <c r="M386" s="60"/>
      <c r="N386" s="40"/>
      <c r="O386" s="273" t="s">
        <v>166</v>
      </c>
      <c r="P386" s="273"/>
      <c r="Q386" s="273"/>
      <c r="R386" s="273"/>
      <c r="S386" s="273"/>
      <c r="T386" s="274"/>
      <c r="U386" s="274"/>
      <c r="V386" s="272"/>
      <c r="W386" s="274"/>
      <c r="X386" s="274"/>
      <c r="Y386" s="274"/>
      <c r="Z386" s="274"/>
      <c r="AA386" s="274"/>
      <c r="AB386" s="274" t="s">
        <v>505</v>
      </c>
      <c r="AC386" s="275"/>
      <c r="AD386" s="275">
        <v>0</v>
      </c>
      <c r="AE386" s="318" t="s">
        <v>55</v>
      </c>
      <c r="AF386" s="407">
        <v>0</v>
      </c>
      <c r="AG386" s="830">
        <f t="shared" si="39"/>
        <v>0</v>
      </c>
      <c r="AH386" s="723"/>
      <c r="AM386" s="648"/>
      <c r="AN386" s="648"/>
    </row>
    <row r="387" spans="1:40" s="652" customFormat="1" ht="24.75" customHeight="1">
      <c r="A387" s="23"/>
      <c r="B387" s="24"/>
      <c r="C387" s="24"/>
      <c r="D387" s="81"/>
      <c r="E387" s="60"/>
      <c r="F387" s="60"/>
      <c r="G387" s="60"/>
      <c r="H387" s="60"/>
      <c r="I387" s="60"/>
      <c r="J387" s="60"/>
      <c r="K387" s="60"/>
      <c r="L387" s="60"/>
      <c r="M387" s="60"/>
      <c r="N387" s="40"/>
      <c r="O387" s="273" t="s">
        <v>167</v>
      </c>
      <c r="P387" s="273"/>
      <c r="Q387" s="273"/>
      <c r="R387" s="273"/>
      <c r="S387" s="273"/>
      <c r="T387" s="274"/>
      <c r="U387" s="274"/>
      <c r="V387" s="272"/>
      <c r="W387" s="274"/>
      <c r="X387" s="274"/>
      <c r="Y387" s="274"/>
      <c r="Z387" s="274"/>
      <c r="AA387" s="274"/>
      <c r="AB387" s="274" t="s">
        <v>147</v>
      </c>
      <c r="AC387" s="275"/>
      <c r="AD387" s="275">
        <v>0</v>
      </c>
      <c r="AE387" s="318" t="s">
        <v>55</v>
      </c>
      <c r="AF387" s="407">
        <v>0</v>
      </c>
      <c r="AG387" s="830">
        <f t="shared" si="39"/>
        <v>0</v>
      </c>
      <c r="AH387" s="723"/>
      <c r="AM387" s="648"/>
      <c r="AN387" s="648"/>
    </row>
    <row r="388" spans="1:40" ht="24.75" customHeight="1">
      <c r="A388" s="23"/>
      <c r="B388" s="24"/>
      <c r="C388" s="24"/>
      <c r="D388" s="81"/>
      <c r="E388" s="60"/>
      <c r="F388" s="60"/>
      <c r="G388" s="60"/>
      <c r="H388" s="60"/>
      <c r="I388" s="60"/>
      <c r="J388" s="60"/>
      <c r="K388" s="60"/>
      <c r="L388" s="60"/>
      <c r="M388" s="60"/>
      <c r="N388" s="40"/>
      <c r="O388" s="273" t="s">
        <v>168</v>
      </c>
      <c r="P388" s="273"/>
      <c r="Q388" s="273"/>
      <c r="R388" s="273"/>
      <c r="S388" s="273"/>
      <c r="T388" s="274"/>
      <c r="U388" s="274"/>
      <c r="V388" s="272"/>
      <c r="W388" s="274"/>
      <c r="X388" s="274"/>
      <c r="Y388" s="274"/>
      <c r="Z388" s="274"/>
      <c r="AA388" s="274"/>
      <c r="AB388" s="274" t="s">
        <v>807</v>
      </c>
      <c r="AC388" s="275"/>
      <c r="AD388" s="275">
        <v>0</v>
      </c>
      <c r="AE388" s="318" t="s">
        <v>55</v>
      </c>
      <c r="AF388" s="407">
        <v>0</v>
      </c>
      <c r="AG388" s="830">
        <f t="shared" si="39"/>
        <v>0</v>
      </c>
      <c r="AI388" s="652"/>
      <c r="AJ388" s="652"/>
      <c r="AK388" s="652"/>
      <c r="AL388" s="652"/>
    </row>
    <row r="389" spans="1:40" s="652" customFormat="1" ht="24.75" customHeight="1">
      <c r="A389" s="23"/>
      <c r="B389" s="24"/>
      <c r="C389" s="24"/>
      <c r="D389" s="81"/>
      <c r="E389" s="60"/>
      <c r="F389" s="60"/>
      <c r="G389" s="60"/>
      <c r="H389" s="60"/>
      <c r="I389" s="60"/>
      <c r="J389" s="60"/>
      <c r="K389" s="60"/>
      <c r="L389" s="60"/>
      <c r="M389" s="60"/>
      <c r="N389" s="40"/>
      <c r="O389" s="273"/>
      <c r="P389" s="273"/>
      <c r="Q389" s="273"/>
      <c r="R389" s="273"/>
      <c r="S389" s="272"/>
      <c r="T389" s="274"/>
      <c r="U389" s="274"/>
      <c r="V389" s="272"/>
      <c r="W389" s="274"/>
      <c r="X389" s="274"/>
      <c r="Y389" s="274"/>
      <c r="Z389" s="274"/>
      <c r="AA389" s="274"/>
      <c r="AB389" s="274"/>
      <c r="AC389" s="272"/>
      <c r="AD389" s="272"/>
      <c r="AE389" s="318"/>
      <c r="AF389" s="156"/>
      <c r="AG389" s="830"/>
      <c r="AH389" s="723"/>
      <c r="AM389" s="648"/>
      <c r="AN389" s="648"/>
    </row>
    <row r="390" spans="1:40" ht="24.75" customHeight="1">
      <c r="A390" s="94"/>
      <c r="B390" s="24"/>
      <c r="C390" s="15" t="s">
        <v>131</v>
      </c>
      <c r="D390" s="83">
        <v>290</v>
      </c>
      <c r="E390" s="64">
        <f>AD390/1000</f>
        <v>290</v>
      </c>
      <c r="F390" s="65">
        <f>SUMIF($AB$391:$AB$404,"보조",$AD$391:$AD$404)/1000</f>
        <v>255</v>
      </c>
      <c r="G390" s="65">
        <f>SUMIF($AB$391:$AB$404,"6종",$AD$391:$AD$404)/1000</f>
        <v>30</v>
      </c>
      <c r="H390" s="65">
        <f>SUMIF($AB$391:$AB$404,"4종",$AD$391:$AD$404)/1000</f>
        <v>5</v>
      </c>
      <c r="I390" s="65">
        <f>SUMIF($AB$391:$AB$404,"후원",$AD$391:$AD$404)/1000</f>
        <v>0</v>
      </c>
      <c r="J390" s="65">
        <f>SUMIF($AB$391:$AB$404,"입소",$AD$391:$AD$404)/1000</f>
        <v>0</v>
      </c>
      <c r="K390" s="65">
        <f>SUMIF($AB$391:$AB$404,"법인",$AD$391:$AD$404)/1000</f>
        <v>0</v>
      </c>
      <c r="L390" s="65">
        <f>SUMIF($AB$391:$AB$404,"잡수",$AD$391:$AD$404)/1000</f>
        <v>0</v>
      </c>
      <c r="M390" s="64">
        <f>E390-D390</f>
        <v>0</v>
      </c>
      <c r="N390" s="299">
        <f>IF(D390=0,0,M390/D390)</f>
        <v>0</v>
      </c>
      <c r="O390" s="464" t="s">
        <v>153</v>
      </c>
      <c r="P390" s="158"/>
      <c r="Q390" s="158"/>
      <c r="R390" s="158"/>
      <c r="S390" s="158"/>
      <c r="T390" s="366"/>
      <c r="U390" s="366"/>
      <c r="V390" s="159"/>
      <c r="W390" s="366"/>
      <c r="X390" s="366"/>
      <c r="Y390" s="370" t="s">
        <v>123</v>
      </c>
      <c r="Z390" s="370"/>
      <c r="AA390" s="370"/>
      <c r="AB390" s="370"/>
      <c r="AC390" s="160"/>
      <c r="AD390" s="160">
        <v>290000</v>
      </c>
      <c r="AE390" s="403" t="s">
        <v>25</v>
      </c>
      <c r="AF390" s="603">
        <v>290000</v>
      </c>
      <c r="AG390" s="830">
        <f t="shared" ref="AG390:AG403" si="40">AD390-AF390</f>
        <v>0</v>
      </c>
    </row>
    <row r="391" spans="1:40" ht="24.75" customHeight="1">
      <c r="A391" s="23"/>
      <c r="B391" s="24"/>
      <c r="C391" s="24" t="s">
        <v>132</v>
      </c>
      <c r="D391" s="81"/>
      <c r="E391" s="60"/>
      <c r="F391" s="60"/>
      <c r="G391" s="60"/>
      <c r="H391" s="60"/>
      <c r="I391" s="60"/>
      <c r="J391" s="60"/>
      <c r="K391" s="60"/>
      <c r="L391" s="60"/>
      <c r="M391" s="60"/>
      <c r="N391" s="294"/>
      <c r="O391" s="273" t="s">
        <v>781</v>
      </c>
      <c r="P391" s="273"/>
      <c r="Q391" s="273"/>
      <c r="R391" s="273"/>
      <c r="S391" s="272"/>
      <c r="T391" s="274"/>
      <c r="U391" s="274"/>
      <c r="V391" s="272"/>
      <c r="W391" s="274"/>
      <c r="X391" s="274"/>
      <c r="Y391" s="274"/>
      <c r="Z391" s="274"/>
      <c r="AA391" s="274"/>
      <c r="AB391" s="274" t="s">
        <v>69</v>
      </c>
      <c r="AC391" s="272"/>
      <c r="AD391" s="275">
        <v>0</v>
      </c>
      <c r="AE391" s="318" t="s">
        <v>25</v>
      </c>
      <c r="AF391" s="407">
        <v>0</v>
      </c>
      <c r="AG391" s="830">
        <f t="shared" si="40"/>
        <v>0</v>
      </c>
      <c r="AI391" s="652"/>
      <c r="AJ391" s="652"/>
      <c r="AK391" s="652"/>
      <c r="AL391" s="652"/>
    </row>
    <row r="392" spans="1:40" ht="24.75" customHeight="1">
      <c r="A392" s="23"/>
      <c r="B392" s="24"/>
      <c r="C392" s="24"/>
      <c r="D392" s="81"/>
      <c r="E392" s="60"/>
      <c r="F392" s="60"/>
      <c r="G392" s="60"/>
      <c r="H392" s="60"/>
      <c r="I392" s="60"/>
      <c r="J392" s="60"/>
      <c r="K392" s="60"/>
      <c r="L392" s="60"/>
      <c r="M392" s="60"/>
      <c r="N392" s="294"/>
      <c r="O392" s="273" t="s">
        <v>782</v>
      </c>
      <c r="P392" s="273"/>
      <c r="Q392" s="273"/>
      <c r="R392" s="273"/>
      <c r="S392" s="272"/>
      <c r="T392" s="274"/>
      <c r="U392" s="274"/>
      <c r="V392" s="272"/>
      <c r="W392" s="274"/>
      <c r="X392" s="274"/>
      <c r="Y392" s="274"/>
      <c r="Z392" s="274"/>
      <c r="AA392" s="274"/>
      <c r="AB392" s="274" t="s">
        <v>69</v>
      </c>
      <c r="AC392" s="272"/>
      <c r="AD392" s="275">
        <v>250000</v>
      </c>
      <c r="AE392" s="318" t="s">
        <v>55</v>
      </c>
      <c r="AF392" s="407">
        <v>250000</v>
      </c>
      <c r="AG392" s="830">
        <f t="shared" si="40"/>
        <v>0</v>
      </c>
    </row>
    <row r="393" spans="1:40" ht="24.75" customHeight="1">
      <c r="A393" s="23"/>
      <c r="B393" s="24"/>
      <c r="C393" s="24"/>
      <c r="D393" s="81"/>
      <c r="E393" s="60"/>
      <c r="F393" s="60"/>
      <c r="G393" s="60"/>
      <c r="H393" s="60"/>
      <c r="I393" s="60"/>
      <c r="J393" s="60"/>
      <c r="K393" s="60"/>
      <c r="L393" s="60"/>
      <c r="M393" s="60"/>
      <c r="N393" s="294"/>
      <c r="O393" s="273" t="s">
        <v>783</v>
      </c>
      <c r="P393" s="273"/>
      <c r="Q393" s="273"/>
      <c r="R393" s="273"/>
      <c r="S393" s="272"/>
      <c r="T393" s="274"/>
      <c r="U393" s="274"/>
      <c r="V393" s="272"/>
      <c r="W393" s="274"/>
      <c r="X393" s="274"/>
      <c r="Y393" s="274"/>
      <c r="Z393" s="274"/>
      <c r="AA393" s="274"/>
      <c r="AB393" s="274" t="s">
        <v>69</v>
      </c>
      <c r="AC393" s="272"/>
      <c r="AD393" s="275">
        <v>0</v>
      </c>
      <c r="AE393" s="318" t="s">
        <v>55</v>
      </c>
      <c r="AF393" s="407">
        <v>0</v>
      </c>
      <c r="AG393" s="830">
        <f t="shared" si="40"/>
        <v>0</v>
      </c>
    </row>
    <row r="394" spans="1:40" ht="24.75" customHeight="1">
      <c r="A394" s="23"/>
      <c r="B394" s="24"/>
      <c r="C394" s="24"/>
      <c r="D394" s="81"/>
      <c r="E394" s="60"/>
      <c r="F394" s="60"/>
      <c r="G394" s="60"/>
      <c r="H394" s="60"/>
      <c r="I394" s="60"/>
      <c r="J394" s="60"/>
      <c r="K394" s="60"/>
      <c r="L394" s="60"/>
      <c r="M394" s="60"/>
      <c r="N394" s="294"/>
      <c r="O394" s="273" t="s">
        <v>784</v>
      </c>
      <c r="P394" s="273"/>
      <c r="Q394" s="273"/>
      <c r="R394" s="273"/>
      <c r="S394" s="272"/>
      <c r="T394" s="274"/>
      <c r="U394" s="274"/>
      <c r="V394" s="272"/>
      <c r="W394" s="274"/>
      <c r="X394" s="274"/>
      <c r="Y394" s="274"/>
      <c r="Z394" s="274"/>
      <c r="AA394" s="274"/>
      <c r="AB394" s="274" t="s">
        <v>69</v>
      </c>
      <c r="AC394" s="272"/>
      <c r="AD394" s="275">
        <v>5000</v>
      </c>
      <c r="AE394" s="318" t="s">
        <v>55</v>
      </c>
      <c r="AF394" s="407">
        <v>5000</v>
      </c>
      <c r="AG394" s="830">
        <f t="shared" si="40"/>
        <v>0</v>
      </c>
    </row>
    <row r="395" spans="1:40" ht="24.75" customHeight="1">
      <c r="A395" s="23"/>
      <c r="B395" s="24"/>
      <c r="C395" s="24"/>
      <c r="D395" s="81"/>
      <c r="E395" s="60"/>
      <c r="F395" s="60"/>
      <c r="G395" s="60"/>
      <c r="H395" s="60"/>
      <c r="I395" s="60"/>
      <c r="J395" s="60"/>
      <c r="K395" s="60"/>
      <c r="L395" s="60"/>
      <c r="M395" s="60"/>
      <c r="N395" s="294"/>
      <c r="O395" s="273" t="s">
        <v>785</v>
      </c>
      <c r="P395" s="273"/>
      <c r="Q395" s="273"/>
      <c r="R395" s="273"/>
      <c r="S395" s="272"/>
      <c r="T395" s="274"/>
      <c r="U395" s="274"/>
      <c r="V395" s="272"/>
      <c r="W395" s="274"/>
      <c r="X395" s="274"/>
      <c r="Y395" s="274"/>
      <c r="Z395" s="274"/>
      <c r="AA395" s="274"/>
      <c r="AB395" s="274" t="s">
        <v>154</v>
      </c>
      <c r="AC395" s="272"/>
      <c r="AD395" s="275">
        <v>0</v>
      </c>
      <c r="AE395" s="318" t="s">
        <v>25</v>
      </c>
      <c r="AF395" s="407">
        <v>0</v>
      </c>
      <c r="AG395" s="830">
        <f t="shared" si="40"/>
        <v>0</v>
      </c>
      <c r="AM395" s="652"/>
      <c r="AN395" s="652"/>
    </row>
    <row r="396" spans="1:40" ht="24.75" customHeight="1">
      <c r="A396" s="23"/>
      <c r="B396" s="24"/>
      <c r="C396" s="24"/>
      <c r="D396" s="81"/>
      <c r="E396" s="60"/>
      <c r="F396" s="60"/>
      <c r="G396" s="60"/>
      <c r="H396" s="60"/>
      <c r="I396" s="60"/>
      <c r="J396" s="60"/>
      <c r="K396" s="60"/>
      <c r="L396" s="60"/>
      <c r="M396" s="60"/>
      <c r="N396" s="294"/>
      <c r="O396" s="273" t="s">
        <v>786</v>
      </c>
      <c r="P396" s="273"/>
      <c r="Q396" s="273"/>
      <c r="R396" s="273"/>
      <c r="S396" s="272"/>
      <c r="T396" s="274"/>
      <c r="U396" s="274"/>
      <c r="V396" s="272"/>
      <c r="W396" s="274"/>
      <c r="X396" s="274"/>
      <c r="Y396" s="274"/>
      <c r="Z396" s="274"/>
      <c r="AA396" s="274"/>
      <c r="AB396" s="274" t="s">
        <v>154</v>
      </c>
      <c r="AC396" s="272"/>
      <c r="AD396" s="275">
        <v>5000</v>
      </c>
      <c r="AE396" s="318" t="s">
        <v>55</v>
      </c>
      <c r="AF396" s="407">
        <v>5000</v>
      </c>
      <c r="AG396" s="830">
        <f t="shared" si="40"/>
        <v>0</v>
      </c>
    </row>
    <row r="397" spans="1:40" ht="24.75" customHeight="1">
      <c r="A397" s="23"/>
      <c r="B397" s="24"/>
      <c r="C397" s="24"/>
      <c r="D397" s="81"/>
      <c r="E397" s="60"/>
      <c r="F397" s="60"/>
      <c r="G397" s="60"/>
      <c r="H397" s="60"/>
      <c r="I397" s="60"/>
      <c r="J397" s="60"/>
      <c r="K397" s="60"/>
      <c r="L397" s="60"/>
      <c r="M397" s="60"/>
      <c r="N397" s="294"/>
      <c r="O397" s="273" t="s">
        <v>787</v>
      </c>
      <c r="P397" s="273"/>
      <c r="Q397" s="273"/>
      <c r="R397" s="273"/>
      <c r="S397" s="272"/>
      <c r="T397" s="274"/>
      <c r="U397" s="274"/>
      <c r="V397" s="272"/>
      <c r="W397" s="274"/>
      <c r="X397" s="274"/>
      <c r="Y397" s="274"/>
      <c r="Z397" s="274"/>
      <c r="AA397" s="274"/>
      <c r="AB397" s="274" t="s">
        <v>496</v>
      </c>
      <c r="AC397" s="272"/>
      <c r="AD397" s="275">
        <v>0</v>
      </c>
      <c r="AE397" s="318" t="s">
        <v>25</v>
      </c>
      <c r="AF397" s="407">
        <v>0</v>
      </c>
      <c r="AG397" s="830">
        <f t="shared" si="40"/>
        <v>0</v>
      </c>
    </row>
    <row r="398" spans="1:40" ht="24.75" customHeight="1">
      <c r="A398" s="23"/>
      <c r="B398" s="24"/>
      <c r="C398" s="24"/>
      <c r="D398" s="81"/>
      <c r="E398" s="60"/>
      <c r="F398" s="60"/>
      <c r="G398" s="60"/>
      <c r="H398" s="60"/>
      <c r="I398" s="60"/>
      <c r="J398" s="60"/>
      <c r="K398" s="60"/>
      <c r="L398" s="60"/>
      <c r="M398" s="60"/>
      <c r="N398" s="294"/>
      <c r="O398" s="273" t="s">
        <v>788</v>
      </c>
      <c r="P398" s="273"/>
      <c r="Q398" s="273"/>
      <c r="R398" s="273"/>
      <c r="S398" s="272"/>
      <c r="T398" s="274"/>
      <c r="U398" s="274"/>
      <c r="V398" s="272"/>
      <c r="W398" s="274"/>
      <c r="X398" s="274"/>
      <c r="Y398" s="274"/>
      <c r="Z398" s="274"/>
      <c r="AA398" s="274"/>
      <c r="AB398" s="274" t="s">
        <v>496</v>
      </c>
      <c r="AC398" s="272"/>
      <c r="AD398" s="275">
        <v>25000</v>
      </c>
      <c r="AE398" s="318" t="s">
        <v>55</v>
      </c>
      <c r="AF398" s="407">
        <v>25000</v>
      </c>
      <c r="AG398" s="830">
        <f t="shared" si="40"/>
        <v>0</v>
      </c>
    </row>
    <row r="399" spans="1:40" ht="24.75" customHeight="1">
      <c r="A399" s="23"/>
      <c r="B399" s="24"/>
      <c r="C399" s="24"/>
      <c r="D399" s="81"/>
      <c r="E399" s="60"/>
      <c r="F399" s="60"/>
      <c r="G399" s="60"/>
      <c r="H399" s="60"/>
      <c r="I399" s="60"/>
      <c r="J399" s="60"/>
      <c r="K399" s="60"/>
      <c r="L399" s="60"/>
      <c r="M399" s="60"/>
      <c r="N399" s="294"/>
      <c r="O399" s="273" t="s">
        <v>789</v>
      </c>
      <c r="P399" s="273"/>
      <c r="Q399" s="273"/>
      <c r="R399" s="273"/>
      <c r="S399" s="272"/>
      <c r="T399" s="274"/>
      <c r="U399" s="274"/>
      <c r="V399" s="272"/>
      <c r="W399" s="274"/>
      <c r="X399" s="274"/>
      <c r="Y399" s="274"/>
      <c r="Z399" s="274"/>
      <c r="AA399" s="274"/>
      <c r="AB399" s="274" t="s">
        <v>496</v>
      </c>
      <c r="AC399" s="272"/>
      <c r="AD399" s="275">
        <v>0</v>
      </c>
      <c r="AE399" s="318" t="s">
        <v>25</v>
      </c>
      <c r="AF399" s="407">
        <v>0</v>
      </c>
      <c r="AG399" s="830">
        <f t="shared" si="40"/>
        <v>0</v>
      </c>
    </row>
    <row r="400" spans="1:40" ht="24.75" customHeight="1">
      <c r="A400" s="23"/>
      <c r="B400" s="24"/>
      <c r="C400" s="24"/>
      <c r="D400" s="81"/>
      <c r="E400" s="60"/>
      <c r="F400" s="60"/>
      <c r="G400" s="60"/>
      <c r="H400" s="60"/>
      <c r="I400" s="60"/>
      <c r="J400" s="60"/>
      <c r="K400" s="60"/>
      <c r="L400" s="60"/>
      <c r="M400" s="60"/>
      <c r="N400" s="294"/>
      <c r="O400" s="273" t="s">
        <v>790</v>
      </c>
      <c r="P400" s="273"/>
      <c r="Q400" s="273"/>
      <c r="R400" s="273"/>
      <c r="S400" s="272"/>
      <c r="T400" s="274"/>
      <c r="U400" s="274"/>
      <c r="V400" s="272"/>
      <c r="W400" s="274"/>
      <c r="X400" s="274"/>
      <c r="Y400" s="274"/>
      <c r="Z400" s="274"/>
      <c r="AA400" s="274"/>
      <c r="AB400" s="274" t="s">
        <v>496</v>
      </c>
      <c r="AC400" s="272"/>
      <c r="AD400" s="275">
        <v>5000</v>
      </c>
      <c r="AE400" s="318" t="s">
        <v>25</v>
      </c>
      <c r="AF400" s="407">
        <v>5000</v>
      </c>
      <c r="AG400" s="830">
        <f t="shared" si="40"/>
        <v>0</v>
      </c>
    </row>
    <row r="401" spans="1:40" s="714" customFormat="1" ht="24.75" customHeight="1">
      <c r="A401" s="713"/>
      <c r="B401" s="699"/>
      <c r="C401" s="699"/>
      <c r="D401" s="700"/>
      <c r="E401" s="283"/>
      <c r="F401" s="283"/>
      <c r="G401" s="283"/>
      <c r="H401" s="283"/>
      <c r="I401" s="283"/>
      <c r="J401" s="283"/>
      <c r="K401" s="283"/>
      <c r="L401" s="283"/>
      <c r="M401" s="283"/>
      <c r="N401" s="701"/>
      <c r="O401" s="200" t="s">
        <v>791</v>
      </c>
      <c r="P401" s="200"/>
      <c r="Q401" s="200"/>
      <c r="R401" s="200"/>
      <c r="S401" s="186"/>
      <c r="T401" s="235"/>
      <c r="U401" s="235"/>
      <c r="V401" s="186"/>
      <c r="W401" s="235"/>
      <c r="X401" s="235"/>
      <c r="Y401" s="235"/>
      <c r="Z401" s="235"/>
      <c r="AA401" s="235"/>
      <c r="AB401" s="235" t="s">
        <v>69</v>
      </c>
      <c r="AC401" s="186"/>
      <c r="AD401" s="236">
        <v>0</v>
      </c>
      <c r="AE401" s="328" t="s">
        <v>25</v>
      </c>
      <c r="AF401" s="606">
        <v>0</v>
      </c>
      <c r="AG401" s="831">
        <f t="shared" si="40"/>
        <v>0</v>
      </c>
      <c r="AH401" s="723"/>
    </row>
    <row r="402" spans="1:40" s="714" customFormat="1" ht="24.75" customHeight="1">
      <c r="A402" s="713"/>
      <c r="B402" s="699"/>
      <c r="C402" s="699"/>
      <c r="D402" s="700"/>
      <c r="E402" s="283"/>
      <c r="F402" s="283"/>
      <c r="G402" s="283"/>
      <c r="H402" s="283"/>
      <c r="I402" s="283"/>
      <c r="J402" s="283"/>
      <c r="K402" s="283"/>
      <c r="L402" s="283"/>
      <c r="M402" s="283"/>
      <c r="N402" s="701"/>
      <c r="O402" s="200" t="s">
        <v>793</v>
      </c>
      <c r="P402" s="200"/>
      <c r="Q402" s="200"/>
      <c r="R402" s="200"/>
      <c r="S402" s="186"/>
      <c r="T402" s="235"/>
      <c r="U402" s="235"/>
      <c r="V402" s="186"/>
      <c r="W402" s="235"/>
      <c r="X402" s="235"/>
      <c r="Y402" s="235"/>
      <c r="Z402" s="235"/>
      <c r="AA402" s="235"/>
      <c r="AB402" s="235" t="s">
        <v>496</v>
      </c>
      <c r="AC402" s="186"/>
      <c r="AD402" s="236">
        <v>0</v>
      </c>
      <c r="AE402" s="328" t="s">
        <v>25</v>
      </c>
      <c r="AF402" s="606">
        <v>0</v>
      </c>
      <c r="AG402" s="831">
        <f t="shared" si="40"/>
        <v>0</v>
      </c>
      <c r="AH402" s="723"/>
    </row>
    <row r="403" spans="1:40" s="712" customFormat="1" ht="24.75" customHeight="1">
      <c r="A403" s="713"/>
      <c r="B403" s="699"/>
      <c r="C403" s="699"/>
      <c r="D403" s="700"/>
      <c r="E403" s="283"/>
      <c r="F403" s="283"/>
      <c r="G403" s="283"/>
      <c r="H403" s="283"/>
      <c r="I403" s="283"/>
      <c r="J403" s="283"/>
      <c r="K403" s="283"/>
      <c r="L403" s="283"/>
      <c r="M403" s="283"/>
      <c r="N403" s="701"/>
      <c r="O403" s="200" t="s">
        <v>792</v>
      </c>
      <c r="P403" s="200"/>
      <c r="Q403" s="200"/>
      <c r="R403" s="200"/>
      <c r="S403" s="186"/>
      <c r="T403" s="235"/>
      <c r="U403" s="235"/>
      <c r="V403" s="186"/>
      <c r="W403" s="235"/>
      <c r="X403" s="235"/>
      <c r="Y403" s="235"/>
      <c r="Z403" s="235"/>
      <c r="AA403" s="235"/>
      <c r="AB403" s="235" t="s">
        <v>505</v>
      </c>
      <c r="AC403" s="186"/>
      <c r="AD403" s="236">
        <v>0</v>
      </c>
      <c r="AE403" s="328" t="s">
        <v>25</v>
      </c>
      <c r="AF403" s="606">
        <v>0</v>
      </c>
      <c r="AG403" s="831">
        <f t="shared" si="40"/>
        <v>0</v>
      </c>
      <c r="AH403" s="723"/>
      <c r="AI403" s="714"/>
      <c r="AJ403" s="714"/>
      <c r="AK403" s="714"/>
      <c r="AL403" s="714"/>
      <c r="AM403" s="714"/>
      <c r="AN403" s="714"/>
    </row>
    <row r="404" spans="1:40" ht="24.75" customHeight="1" thickBot="1">
      <c r="A404" s="74"/>
      <c r="B404" s="57"/>
      <c r="C404" s="57"/>
      <c r="D404" s="86"/>
      <c r="E404" s="75"/>
      <c r="F404" s="75"/>
      <c r="G404" s="75"/>
      <c r="H404" s="75"/>
      <c r="I404" s="75"/>
      <c r="J404" s="75"/>
      <c r="K404" s="75"/>
      <c r="L404" s="75"/>
      <c r="M404" s="75"/>
      <c r="N404" s="300"/>
      <c r="O404" s="198"/>
      <c r="P404" s="198"/>
      <c r="Q404" s="198"/>
      <c r="R404" s="198"/>
      <c r="S404" s="198"/>
      <c r="T404" s="353"/>
      <c r="U404" s="353"/>
      <c r="V404" s="198"/>
      <c r="W404" s="353"/>
      <c r="X404" s="353"/>
      <c r="Y404" s="353"/>
      <c r="Z404" s="353"/>
      <c r="AA404" s="353"/>
      <c r="AB404" s="353"/>
      <c r="AC404" s="198"/>
      <c r="AD404" s="199"/>
      <c r="AE404" s="343"/>
      <c r="AF404" s="156"/>
    </row>
    <row r="405" spans="1:40" ht="21" customHeight="1">
      <c r="AI405" s="652"/>
      <c r="AJ405" s="652"/>
      <c r="AK405" s="652"/>
      <c r="AL405" s="652"/>
    </row>
  </sheetData>
  <sortState xmlns:xlrd2="http://schemas.microsoft.com/office/spreadsheetml/2017/richdata2" ref="O83:AI92">
    <sortCondition ref="O83:O92"/>
  </sortState>
  <mergeCells count="15">
    <mergeCell ref="O2:AE3"/>
    <mergeCell ref="A4:C4"/>
    <mergeCell ref="B5:C5"/>
    <mergeCell ref="V108:W108"/>
    <mergeCell ref="O163:S163"/>
    <mergeCell ref="A1:D1"/>
    <mergeCell ref="A2:C2"/>
    <mergeCell ref="D2:D3"/>
    <mergeCell ref="E2:L2"/>
    <mergeCell ref="M2:N2"/>
    <mergeCell ref="B383:C383"/>
    <mergeCell ref="B203:C203"/>
    <mergeCell ref="B240:C240"/>
    <mergeCell ref="B380:C380"/>
    <mergeCell ref="V173:W173"/>
  </mergeCells>
  <phoneticPr fontId="18" type="noConversion"/>
  <printOptions horizontalCentered="1"/>
  <pageMargins left="3.937007874015748E-2" right="3.937007874015748E-2" top="0.43307086614173229" bottom="0.35433070866141736" header="0.15748031496062992" footer="0.15748031496062992"/>
  <pageSetup paperSize="9" scale="48" firstPageNumber="23" orientation="landscape" r:id="rId1"/>
  <headerFooter alignWithMargins="0">
    <oddFooter>&amp;C&amp;P/&amp;N&amp;R장애인거주시설 바다의별</oddFooter>
  </headerFooter>
  <rowBreaks count="1" manualBreakCount="1">
    <brk id="362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7A8A2-119F-4641-8EF0-4155786F39C6}">
  <dimension ref="A1:M209"/>
  <sheetViews>
    <sheetView workbookViewId="0"/>
  </sheetViews>
  <sheetFormatPr defaultRowHeight="16.5"/>
  <cols>
    <col min="1" max="1" width="4.88671875" style="617" bestFit="1" customWidth="1"/>
    <col min="2" max="2" width="6.5546875" style="643" bestFit="1" customWidth="1"/>
    <col min="3" max="4" width="8" style="643" bestFit="1" customWidth="1"/>
    <col min="5" max="5" width="7.109375" style="643" bestFit="1" customWidth="1"/>
    <col min="6" max="6" width="22.88671875" style="643" bestFit="1" customWidth="1"/>
    <col min="7" max="7" width="9" style="644" bestFit="1" customWidth="1"/>
    <col min="8" max="8" width="8" style="644" bestFit="1" customWidth="1"/>
    <col min="9" max="9" width="8.21875" style="617" bestFit="1" customWidth="1"/>
    <col min="10" max="10" width="6.6640625" style="643" bestFit="1" customWidth="1"/>
    <col min="11" max="12" width="6.5546875" style="617" bestFit="1" customWidth="1"/>
    <col min="13" max="13" width="10.109375" style="617" bestFit="1" customWidth="1"/>
    <col min="14" max="256" width="8.88671875" style="617"/>
    <col min="257" max="257" width="4.88671875" style="617" bestFit="1" customWidth="1"/>
    <col min="258" max="258" width="6.5546875" style="617" bestFit="1" customWidth="1"/>
    <col min="259" max="260" width="8" style="617" bestFit="1" customWidth="1"/>
    <col min="261" max="261" width="7.109375" style="617" bestFit="1" customWidth="1"/>
    <col min="262" max="262" width="22.88671875" style="617" bestFit="1" customWidth="1"/>
    <col min="263" max="263" width="9" style="617" bestFit="1" customWidth="1"/>
    <col min="264" max="264" width="8" style="617" bestFit="1" customWidth="1"/>
    <col min="265" max="265" width="8.21875" style="617" bestFit="1" customWidth="1"/>
    <col min="266" max="266" width="6.6640625" style="617" bestFit="1" customWidth="1"/>
    <col min="267" max="268" width="6.5546875" style="617" bestFit="1" customWidth="1"/>
    <col min="269" max="269" width="10.109375" style="617" bestFit="1" customWidth="1"/>
    <col min="270" max="512" width="8.88671875" style="617"/>
    <col min="513" max="513" width="4.88671875" style="617" bestFit="1" customWidth="1"/>
    <col min="514" max="514" width="6.5546875" style="617" bestFit="1" customWidth="1"/>
    <col min="515" max="516" width="8" style="617" bestFit="1" customWidth="1"/>
    <col min="517" max="517" width="7.109375" style="617" bestFit="1" customWidth="1"/>
    <col min="518" max="518" width="22.88671875" style="617" bestFit="1" customWidth="1"/>
    <col min="519" max="519" width="9" style="617" bestFit="1" customWidth="1"/>
    <col min="520" max="520" width="8" style="617" bestFit="1" customWidth="1"/>
    <col min="521" max="521" width="8.21875" style="617" bestFit="1" customWidth="1"/>
    <col min="522" max="522" width="6.6640625" style="617" bestFit="1" customWidth="1"/>
    <col min="523" max="524" width="6.5546875" style="617" bestFit="1" customWidth="1"/>
    <col min="525" max="525" width="10.109375" style="617" bestFit="1" customWidth="1"/>
    <col min="526" max="768" width="8.88671875" style="617"/>
    <col min="769" max="769" width="4.88671875" style="617" bestFit="1" customWidth="1"/>
    <col min="770" max="770" width="6.5546875" style="617" bestFit="1" customWidth="1"/>
    <col min="771" max="772" width="8" style="617" bestFit="1" customWidth="1"/>
    <col min="773" max="773" width="7.109375" style="617" bestFit="1" customWidth="1"/>
    <col min="774" max="774" width="22.88671875" style="617" bestFit="1" customWidth="1"/>
    <col min="775" max="775" width="9" style="617" bestFit="1" customWidth="1"/>
    <col min="776" max="776" width="8" style="617" bestFit="1" customWidth="1"/>
    <col min="777" max="777" width="8.21875" style="617" bestFit="1" customWidth="1"/>
    <col min="778" max="778" width="6.6640625" style="617" bestFit="1" customWidth="1"/>
    <col min="779" max="780" width="6.5546875" style="617" bestFit="1" customWidth="1"/>
    <col min="781" max="781" width="10.109375" style="617" bestFit="1" customWidth="1"/>
    <col min="782" max="1024" width="8.88671875" style="617"/>
    <col min="1025" max="1025" width="4.88671875" style="617" bestFit="1" customWidth="1"/>
    <col min="1026" max="1026" width="6.5546875" style="617" bestFit="1" customWidth="1"/>
    <col min="1027" max="1028" width="8" style="617" bestFit="1" customWidth="1"/>
    <col min="1029" max="1029" width="7.109375" style="617" bestFit="1" customWidth="1"/>
    <col min="1030" max="1030" width="22.88671875" style="617" bestFit="1" customWidth="1"/>
    <col min="1031" max="1031" width="9" style="617" bestFit="1" customWidth="1"/>
    <col min="1032" max="1032" width="8" style="617" bestFit="1" customWidth="1"/>
    <col min="1033" max="1033" width="8.21875" style="617" bestFit="1" customWidth="1"/>
    <col min="1034" max="1034" width="6.6640625" style="617" bestFit="1" customWidth="1"/>
    <col min="1035" max="1036" width="6.5546875" style="617" bestFit="1" customWidth="1"/>
    <col min="1037" max="1037" width="10.109375" style="617" bestFit="1" customWidth="1"/>
    <col min="1038" max="1280" width="8.88671875" style="617"/>
    <col min="1281" max="1281" width="4.88671875" style="617" bestFit="1" customWidth="1"/>
    <col min="1282" max="1282" width="6.5546875" style="617" bestFit="1" customWidth="1"/>
    <col min="1283" max="1284" width="8" style="617" bestFit="1" customWidth="1"/>
    <col min="1285" max="1285" width="7.109375" style="617" bestFit="1" customWidth="1"/>
    <col min="1286" max="1286" width="22.88671875" style="617" bestFit="1" customWidth="1"/>
    <col min="1287" max="1287" width="9" style="617" bestFit="1" customWidth="1"/>
    <col min="1288" max="1288" width="8" style="617" bestFit="1" customWidth="1"/>
    <col min="1289" max="1289" width="8.21875" style="617" bestFit="1" customWidth="1"/>
    <col min="1290" max="1290" width="6.6640625" style="617" bestFit="1" customWidth="1"/>
    <col min="1291" max="1292" width="6.5546875" style="617" bestFit="1" customWidth="1"/>
    <col min="1293" max="1293" width="10.109375" style="617" bestFit="1" customWidth="1"/>
    <col min="1294" max="1536" width="8.88671875" style="617"/>
    <col min="1537" max="1537" width="4.88671875" style="617" bestFit="1" customWidth="1"/>
    <col min="1538" max="1538" width="6.5546875" style="617" bestFit="1" customWidth="1"/>
    <col min="1539" max="1540" width="8" style="617" bestFit="1" customWidth="1"/>
    <col min="1541" max="1541" width="7.109375" style="617" bestFit="1" customWidth="1"/>
    <col min="1542" max="1542" width="22.88671875" style="617" bestFit="1" customWidth="1"/>
    <col min="1543" max="1543" width="9" style="617" bestFit="1" customWidth="1"/>
    <col min="1544" max="1544" width="8" style="617" bestFit="1" customWidth="1"/>
    <col min="1545" max="1545" width="8.21875" style="617" bestFit="1" customWidth="1"/>
    <col min="1546" max="1546" width="6.6640625" style="617" bestFit="1" customWidth="1"/>
    <col min="1547" max="1548" width="6.5546875" style="617" bestFit="1" customWidth="1"/>
    <col min="1549" max="1549" width="10.109375" style="617" bestFit="1" customWidth="1"/>
    <col min="1550" max="1792" width="8.88671875" style="617"/>
    <col min="1793" max="1793" width="4.88671875" style="617" bestFit="1" customWidth="1"/>
    <col min="1794" max="1794" width="6.5546875" style="617" bestFit="1" customWidth="1"/>
    <col min="1795" max="1796" width="8" style="617" bestFit="1" customWidth="1"/>
    <col min="1797" max="1797" width="7.109375" style="617" bestFit="1" customWidth="1"/>
    <col min="1798" max="1798" width="22.88671875" style="617" bestFit="1" customWidth="1"/>
    <col min="1799" max="1799" width="9" style="617" bestFit="1" customWidth="1"/>
    <col min="1800" max="1800" width="8" style="617" bestFit="1" customWidth="1"/>
    <col min="1801" max="1801" width="8.21875" style="617" bestFit="1" customWidth="1"/>
    <col min="1802" max="1802" width="6.6640625" style="617" bestFit="1" customWidth="1"/>
    <col min="1803" max="1804" width="6.5546875" style="617" bestFit="1" customWidth="1"/>
    <col min="1805" max="1805" width="10.109375" style="617" bestFit="1" customWidth="1"/>
    <col min="1806" max="2048" width="8.88671875" style="617"/>
    <col min="2049" max="2049" width="4.88671875" style="617" bestFit="1" customWidth="1"/>
    <col min="2050" max="2050" width="6.5546875" style="617" bestFit="1" customWidth="1"/>
    <col min="2051" max="2052" width="8" style="617" bestFit="1" customWidth="1"/>
    <col min="2053" max="2053" width="7.109375" style="617" bestFit="1" customWidth="1"/>
    <col min="2054" max="2054" width="22.88671875" style="617" bestFit="1" customWidth="1"/>
    <col min="2055" max="2055" width="9" style="617" bestFit="1" customWidth="1"/>
    <col min="2056" max="2056" width="8" style="617" bestFit="1" customWidth="1"/>
    <col min="2057" max="2057" width="8.21875" style="617" bestFit="1" customWidth="1"/>
    <col min="2058" max="2058" width="6.6640625" style="617" bestFit="1" customWidth="1"/>
    <col min="2059" max="2060" width="6.5546875" style="617" bestFit="1" customWidth="1"/>
    <col min="2061" max="2061" width="10.109375" style="617" bestFit="1" customWidth="1"/>
    <col min="2062" max="2304" width="8.88671875" style="617"/>
    <col min="2305" max="2305" width="4.88671875" style="617" bestFit="1" customWidth="1"/>
    <col min="2306" max="2306" width="6.5546875" style="617" bestFit="1" customWidth="1"/>
    <col min="2307" max="2308" width="8" style="617" bestFit="1" customWidth="1"/>
    <col min="2309" max="2309" width="7.109375" style="617" bestFit="1" customWidth="1"/>
    <col min="2310" max="2310" width="22.88671875" style="617" bestFit="1" customWidth="1"/>
    <col min="2311" max="2311" width="9" style="617" bestFit="1" customWidth="1"/>
    <col min="2312" max="2312" width="8" style="617" bestFit="1" customWidth="1"/>
    <col min="2313" max="2313" width="8.21875" style="617" bestFit="1" customWidth="1"/>
    <col min="2314" max="2314" width="6.6640625" style="617" bestFit="1" customWidth="1"/>
    <col min="2315" max="2316" width="6.5546875" style="617" bestFit="1" customWidth="1"/>
    <col min="2317" max="2317" width="10.109375" style="617" bestFit="1" customWidth="1"/>
    <col min="2318" max="2560" width="8.88671875" style="617"/>
    <col min="2561" max="2561" width="4.88671875" style="617" bestFit="1" customWidth="1"/>
    <col min="2562" max="2562" width="6.5546875" style="617" bestFit="1" customWidth="1"/>
    <col min="2563" max="2564" width="8" style="617" bestFit="1" customWidth="1"/>
    <col min="2565" max="2565" width="7.109375" style="617" bestFit="1" customWidth="1"/>
    <col min="2566" max="2566" width="22.88671875" style="617" bestFit="1" customWidth="1"/>
    <col min="2567" max="2567" width="9" style="617" bestFit="1" customWidth="1"/>
    <col min="2568" max="2568" width="8" style="617" bestFit="1" customWidth="1"/>
    <col min="2569" max="2569" width="8.21875" style="617" bestFit="1" customWidth="1"/>
    <col min="2570" max="2570" width="6.6640625" style="617" bestFit="1" customWidth="1"/>
    <col min="2571" max="2572" width="6.5546875" style="617" bestFit="1" customWidth="1"/>
    <col min="2573" max="2573" width="10.109375" style="617" bestFit="1" customWidth="1"/>
    <col min="2574" max="2816" width="8.88671875" style="617"/>
    <col min="2817" max="2817" width="4.88671875" style="617" bestFit="1" customWidth="1"/>
    <col min="2818" max="2818" width="6.5546875" style="617" bestFit="1" customWidth="1"/>
    <col min="2819" max="2820" width="8" style="617" bestFit="1" customWidth="1"/>
    <col min="2821" max="2821" width="7.109375" style="617" bestFit="1" customWidth="1"/>
    <col min="2822" max="2822" width="22.88671875" style="617" bestFit="1" customWidth="1"/>
    <col min="2823" max="2823" width="9" style="617" bestFit="1" customWidth="1"/>
    <col min="2824" max="2824" width="8" style="617" bestFit="1" customWidth="1"/>
    <col min="2825" max="2825" width="8.21875" style="617" bestFit="1" customWidth="1"/>
    <col min="2826" max="2826" width="6.6640625" style="617" bestFit="1" customWidth="1"/>
    <col min="2827" max="2828" width="6.5546875" style="617" bestFit="1" customWidth="1"/>
    <col min="2829" max="2829" width="10.109375" style="617" bestFit="1" customWidth="1"/>
    <col min="2830" max="3072" width="8.88671875" style="617"/>
    <col min="3073" max="3073" width="4.88671875" style="617" bestFit="1" customWidth="1"/>
    <col min="3074" max="3074" width="6.5546875" style="617" bestFit="1" customWidth="1"/>
    <col min="3075" max="3076" width="8" style="617" bestFit="1" customWidth="1"/>
    <col min="3077" max="3077" width="7.109375" style="617" bestFit="1" customWidth="1"/>
    <col min="3078" max="3078" width="22.88671875" style="617" bestFit="1" customWidth="1"/>
    <col min="3079" max="3079" width="9" style="617" bestFit="1" customWidth="1"/>
    <col min="3080" max="3080" width="8" style="617" bestFit="1" customWidth="1"/>
    <col min="3081" max="3081" width="8.21875" style="617" bestFit="1" customWidth="1"/>
    <col min="3082" max="3082" width="6.6640625" style="617" bestFit="1" customWidth="1"/>
    <col min="3083" max="3084" width="6.5546875" style="617" bestFit="1" customWidth="1"/>
    <col min="3085" max="3085" width="10.109375" style="617" bestFit="1" customWidth="1"/>
    <col min="3086" max="3328" width="8.88671875" style="617"/>
    <col min="3329" max="3329" width="4.88671875" style="617" bestFit="1" customWidth="1"/>
    <col min="3330" max="3330" width="6.5546875" style="617" bestFit="1" customWidth="1"/>
    <col min="3331" max="3332" width="8" style="617" bestFit="1" customWidth="1"/>
    <col min="3333" max="3333" width="7.109375" style="617" bestFit="1" customWidth="1"/>
    <col min="3334" max="3334" width="22.88671875" style="617" bestFit="1" customWidth="1"/>
    <col min="3335" max="3335" width="9" style="617" bestFit="1" customWidth="1"/>
    <col min="3336" max="3336" width="8" style="617" bestFit="1" customWidth="1"/>
    <col min="3337" max="3337" width="8.21875" style="617" bestFit="1" customWidth="1"/>
    <col min="3338" max="3338" width="6.6640625" style="617" bestFit="1" customWidth="1"/>
    <col min="3339" max="3340" width="6.5546875" style="617" bestFit="1" customWidth="1"/>
    <col min="3341" max="3341" width="10.109375" style="617" bestFit="1" customWidth="1"/>
    <col min="3342" max="3584" width="8.88671875" style="617"/>
    <col min="3585" max="3585" width="4.88671875" style="617" bestFit="1" customWidth="1"/>
    <col min="3586" max="3586" width="6.5546875" style="617" bestFit="1" customWidth="1"/>
    <col min="3587" max="3588" width="8" style="617" bestFit="1" customWidth="1"/>
    <col min="3589" max="3589" width="7.109375" style="617" bestFit="1" customWidth="1"/>
    <col min="3590" max="3590" width="22.88671875" style="617" bestFit="1" customWidth="1"/>
    <col min="3591" max="3591" width="9" style="617" bestFit="1" customWidth="1"/>
    <col min="3592" max="3592" width="8" style="617" bestFit="1" customWidth="1"/>
    <col min="3593" max="3593" width="8.21875" style="617" bestFit="1" customWidth="1"/>
    <col min="3594" max="3594" width="6.6640625" style="617" bestFit="1" customWidth="1"/>
    <col min="3595" max="3596" width="6.5546875" style="617" bestFit="1" customWidth="1"/>
    <col min="3597" max="3597" width="10.109375" style="617" bestFit="1" customWidth="1"/>
    <col min="3598" max="3840" width="8.88671875" style="617"/>
    <col min="3841" max="3841" width="4.88671875" style="617" bestFit="1" customWidth="1"/>
    <col min="3842" max="3842" width="6.5546875" style="617" bestFit="1" customWidth="1"/>
    <col min="3843" max="3844" width="8" style="617" bestFit="1" customWidth="1"/>
    <col min="3845" max="3845" width="7.109375" style="617" bestFit="1" customWidth="1"/>
    <col min="3846" max="3846" width="22.88671875" style="617" bestFit="1" customWidth="1"/>
    <col min="3847" max="3847" width="9" style="617" bestFit="1" customWidth="1"/>
    <col min="3848" max="3848" width="8" style="617" bestFit="1" customWidth="1"/>
    <col min="3849" max="3849" width="8.21875" style="617" bestFit="1" customWidth="1"/>
    <col min="3850" max="3850" width="6.6640625" style="617" bestFit="1" customWidth="1"/>
    <col min="3851" max="3852" width="6.5546875" style="617" bestFit="1" customWidth="1"/>
    <col min="3853" max="3853" width="10.109375" style="617" bestFit="1" customWidth="1"/>
    <col min="3854" max="4096" width="8.88671875" style="617"/>
    <col min="4097" max="4097" width="4.88671875" style="617" bestFit="1" customWidth="1"/>
    <col min="4098" max="4098" width="6.5546875" style="617" bestFit="1" customWidth="1"/>
    <col min="4099" max="4100" width="8" style="617" bestFit="1" customWidth="1"/>
    <col min="4101" max="4101" width="7.109375" style="617" bestFit="1" customWidth="1"/>
    <col min="4102" max="4102" width="22.88671875" style="617" bestFit="1" customWidth="1"/>
    <col min="4103" max="4103" width="9" style="617" bestFit="1" customWidth="1"/>
    <col min="4104" max="4104" width="8" style="617" bestFit="1" customWidth="1"/>
    <col min="4105" max="4105" width="8.21875" style="617" bestFit="1" customWidth="1"/>
    <col min="4106" max="4106" width="6.6640625" style="617" bestFit="1" customWidth="1"/>
    <col min="4107" max="4108" width="6.5546875" style="617" bestFit="1" customWidth="1"/>
    <col min="4109" max="4109" width="10.109375" style="617" bestFit="1" customWidth="1"/>
    <col min="4110" max="4352" width="8.88671875" style="617"/>
    <col min="4353" max="4353" width="4.88671875" style="617" bestFit="1" customWidth="1"/>
    <col min="4354" max="4354" width="6.5546875" style="617" bestFit="1" customWidth="1"/>
    <col min="4355" max="4356" width="8" style="617" bestFit="1" customWidth="1"/>
    <col min="4357" max="4357" width="7.109375" style="617" bestFit="1" customWidth="1"/>
    <col min="4358" max="4358" width="22.88671875" style="617" bestFit="1" customWidth="1"/>
    <col min="4359" max="4359" width="9" style="617" bestFit="1" customWidth="1"/>
    <col min="4360" max="4360" width="8" style="617" bestFit="1" customWidth="1"/>
    <col min="4361" max="4361" width="8.21875" style="617" bestFit="1" customWidth="1"/>
    <col min="4362" max="4362" width="6.6640625" style="617" bestFit="1" customWidth="1"/>
    <col min="4363" max="4364" width="6.5546875" style="617" bestFit="1" customWidth="1"/>
    <col min="4365" max="4365" width="10.109375" style="617" bestFit="1" customWidth="1"/>
    <col min="4366" max="4608" width="8.88671875" style="617"/>
    <col min="4609" max="4609" width="4.88671875" style="617" bestFit="1" customWidth="1"/>
    <col min="4610" max="4610" width="6.5546875" style="617" bestFit="1" customWidth="1"/>
    <col min="4611" max="4612" width="8" style="617" bestFit="1" customWidth="1"/>
    <col min="4613" max="4613" width="7.109375" style="617" bestFit="1" customWidth="1"/>
    <col min="4614" max="4614" width="22.88671875" style="617" bestFit="1" customWidth="1"/>
    <col min="4615" max="4615" width="9" style="617" bestFit="1" customWidth="1"/>
    <col min="4616" max="4616" width="8" style="617" bestFit="1" customWidth="1"/>
    <col min="4617" max="4617" width="8.21875" style="617" bestFit="1" customWidth="1"/>
    <col min="4618" max="4618" width="6.6640625" style="617" bestFit="1" customWidth="1"/>
    <col min="4619" max="4620" width="6.5546875" style="617" bestFit="1" customWidth="1"/>
    <col min="4621" max="4621" width="10.109375" style="617" bestFit="1" customWidth="1"/>
    <col min="4622" max="4864" width="8.88671875" style="617"/>
    <col min="4865" max="4865" width="4.88671875" style="617" bestFit="1" customWidth="1"/>
    <col min="4866" max="4866" width="6.5546875" style="617" bestFit="1" customWidth="1"/>
    <col min="4867" max="4868" width="8" style="617" bestFit="1" customWidth="1"/>
    <col min="4869" max="4869" width="7.109375" style="617" bestFit="1" customWidth="1"/>
    <col min="4870" max="4870" width="22.88671875" style="617" bestFit="1" customWidth="1"/>
    <col min="4871" max="4871" width="9" style="617" bestFit="1" customWidth="1"/>
    <col min="4872" max="4872" width="8" style="617" bestFit="1" customWidth="1"/>
    <col min="4873" max="4873" width="8.21875" style="617" bestFit="1" customWidth="1"/>
    <col min="4874" max="4874" width="6.6640625" style="617" bestFit="1" customWidth="1"/>
    <col min="4875" max="4876" width="6.5546875" style="617" bestFit="1" customWidth="1"/>
    <col min="4877" max="4877" width="10.109375" style="617" bestFit="1" customWidth="1"/>
    <col min="4878" max="5120" width="8.88671875" style="617"/>
    <col min="5121" max="5121" width="4.88671875" style="617" bestFit="1" customWidth="1"/>
    <col min="5122" max="5122" width="6.5546875" style="617" bestFit="1" customWidth="1"/>
    <col min="5123" max="5124" width="8" style="617" bestFit="1" customWidth="1"/>
    <col min="5125" max="5125" width="7.109375" style="617" bestFit="1" customWidth="1"/>
    <col min="5126" max="5126" width="22.88671875" style="617" bestFit="1" customWidth="1"/>
    <col min="5127" max="5127" width="9" style="617" bestFit="1" customWidth="1"/>
    <col min="5128" max="5128" width="8" style="617" bestFit="1" customWidth="1"/>
    <col min="5129" max="5129" width="8.21875" style="617" bestFit="1" customWidth="1"/>
    <col min="5130" max="5130" width="6.6640625" style="617" bestFit="1" customWidth="1"/>
    <col min="5131" max="5132" width="6.5546875" style="617" bestFit="1" customWidth="1"/>
    <col min="5133" max="5133" width="10.109375" style="617" bestFit="1" customWidth="1"/>
    <col min="5134" max="5376" width="8.88671875" style="617"/>
    <col min="5377" max="5377" width="4.88671875" style="617" bestFit="1" customWidth="1"/>
    <col min="5378" max="5378" width="6.5546875" style="617" bestFit="1" customWidth="1"/>
    <col min="5379" max="5380" width="8" style="617" bestFit="1" customWidth="1"/>
    <col min="5381" max="5381" width="7.109375" style="617" bestFit="1" customWidth="1"/>
    <col min="5382" max="5382" width="22.88671875" style="617" bestFit="1" customWidth="1"/>
    <col min="5383" max="5383" width="9" style="617" bestFit="1" customWidth="1"/>
    <col min="5384" max="5384" width="8" style="617" bestFit="1" customWidth="1"/>
    <col min="5385" max="5385" width="8.21875" style="617" bestFit="1" customWidth="1"/>
    <col min="5386" max="5386" width="6.6640625" style="617" bestFit="1" customWidth="1"/>
    <col min="5387" max="5388" width="6.5546875" style="617" bestFit="1" customWidth="1"/>
    <col min="5389" max="5389" width="10.109375" style="617" bestFit="1" customWidth="1"/>
    <col min="5390" max="5632" width="8.88671875" style="617"/>
    <col min="5633" max="5633" width="4.88671875" style="617" bestFit="1" customWidth="1"/>
    <col min="5634" max="5634" width="6.5546875" style="617" bestFit="1" customWidth="1"/>
    <col min="5635" max="5636" width="8" style="617" bestFit="1" customWidth="1"/>
    <col min="5637" max="5637" width="7.109375" style="617" bestFit="1" customWidth="1"/>
    <col min="5638" max="5638" width="22.88671875" style="617" bestFit="1" customWidth="1"/>
    <col min="5639" max="5639" width="9" style="617" bestFit="1" customWidth="1"/>
    <col min="5640" max="5640" width="8" style="617" bestFit="1" customWidth="1"/>
    <col min="5641" max="5641" width="8.21875" style="617" bestFit="1" customWidth="1"/>
    <col min="5642" max="5642" width="6.6640625" style="617" bestFit="1" customWidth="1"/>
    <col min="5643" max="5644" width="6.5546875" style="617" bestFit="1" customWidth="1"/>
    <col min="5645" max="5645" width="10.109375" style="617" bestFit="1" customWidth="1"/>
    <col min="5646" max="5888" width="8.88671875" style="617"/>
    <col min="5889" max="5889" width="4.88671875" style="617" bestFit="1" customWidth="1"/>
    <col min="5890" max="5890" width="6.5546875" style="617" bestFit="1" customWidth="1"/>
    <col min="5891" max="5892" width="8" style="617" bestFit="1" customWidth="1"/>
    <col min="5893" max="5893" width="7.109375" style="617" bestFit="1" customWidth="1"/>
    <col min="5894" max="5894" width="22.88671875" style="617" bestFit="1" customWidth="1"/>
    <col min="5895" max="5895" width="9" style="617" bestFit="1" customWidth="1"/>
    <col min="5896" max="5896" width="8" style="617" bestFit="1" customWidth="1"/>
    <col min="5897" max="5897" width="8.21875" style="617" bestFit="1" customWidth="1"/>
    <col min="5898" max="5898" width="6.6640625" style="617" bestFit="1" customWidth="1"/>
    <col min="5899" max="5900" width="6.5546875" style="617" bestFit="1" customWidth="1"/>
    <col min="5901" max="5901" width="10.109375" style="617" bestFit="1" customWidth="1"/>
    <col min="5902" max="6144" width="8.88671875" style="617"/>
    <col min="6145" max="6145" width="4.88671875" style="617" bestFit="1" customWidth="1"/>
    <col min="6146" max="6146" width="6.5546875" style="617" bestFit="1" customWidth="1"/>
    <col min="6147" max="6148" width="8" style="617" bestFit="1" customWidth="1"/>
    <col min="6149" max="6149" width="7.109375" style="617" bestFit="1" customWidth="1"/>
    <col min="6150" max="6150" width="22.88671875" style="617" bestFit="1" customWidth="1"/>
    <col min="6151" max="6151" width="9" style="617" bestFit="1" customWidth="1"/>
    <col min="6152" max="6152" width="8" style="617" bestFit="1" customWidth="1"/>
    <col min="6153" max="6153" width="8.21875" style="617" bestFit="1" customWidth="1"/>
    <col min="6154" max="6154" width="6.6640625" style="617" bestFit="1" customWidth="1"/>
    <col min="6155" max="6156" width="6.5546875" style="617" bestFit="1" customWidth="1"/>
    <col min="6157" max="6157" width="10.109375" style="617" bestFit="1" customWidth="1"/>
    <col min="6158" max="6400" width="8.88671875" style="617"/>
    <col min="6401" max="6401" width="4.88671875" style="617" bestFit="1" customWidth="1"/>
    <col min="6402" max="6402" width="6.5546875" style="617" bestFit="1" customWidth="1"/>
    <col min="6403" max="6404" width="8" style="617" bestFit="1" customWidth="1"/>
    <col min="6405" max="6405" width="7.109375" style="617" bestFit="1" customWidth="1"/>
    <col min="6406" max="6406" width="22.88671875" style="617" bestFit="1" customWidth="1"/>
    <col min="6407" max="6407" width="9" style="617" bestFit="1" customWidth="1"/>
    <col min="6408" max="6408" width="8" style="617" bestFit="1" customWidth="1"/>
    <col min="6409" max="6409" width="8.21875" style="617" bestFit="1" customWidth="1"/>
    <col min="6410" max="6410" width="6.6640625" style="617" bestFit="1" customWidth="1"/>
    <col min="6411" max="6412" width="6.5546875" style="617" bestFit="1" customWidth="1"/>
    <col min="6413" max="6413" width="10.109375" style="617" bestFit="1" customWidth="1"/>
    <col min="6414" max="6656" width="8.88671875" style="617"/>
    <col min="6657" max="6657" width="4.88671875" style="617" bestFit="1" customWidth="1"/>
    <col min="6658" max="6658" width="6.5546875" style="617" bestFit="1" customWidth="1"/>
    <col min="6659" max="6660" width="8" style="617" bestFit="1" customWidth="1"/>
    <col min="6661" max="6661" width="7.109375" style="617" bestFit="1" customWidth="1"/>
    <col min="6662" max="6662" width="22.88671875" style="617" bestFit="1" customWidth="1"/>
    <col min="6663" max="6663" width="9" style="617" bestFit="1" customWidth="1"/>
    <col min="6664" max="6664" width="8" style="617" bestFit="1" customWidth="1"/>
    <col min="6665" max="6665" width="8.21875" style="617" bestFit="1" customWidth="1"/>
    <col min="6666" max="6666" width="6.6640625" style="617" bestFit="1" customWidth="1"/>
    <col min="6667" max="6668" width="6.5546875" style="617" bestFit="1" customWidth="1"/>
    <col min="6669" max="6669" width="10.109375" style="617" bestFit="1" customWidth="1"/>
    <col min="6670" max="6912" width="8.88671875" style="617"/>
    <col min="6913" max="6913" width="4.88671875" style="617" bestFit="1" customWidth="1"/>
    <col min="6914" max="6914" width="6.5546875" style="617" bestFit="1" customWidth="1"/>
    <col min="6915" max="6916" width="8" style="617" bestFit="1" customWidth="1"/>
    <col min="6917" max="6917" width="7.109375" style="617" bestFit="1" customWidth="1"/>
    <col min="6918" max="6918" width="22.88671875" style="617" bestFit="1" customWidth="1"/>
    <col min="6919" max="6919" width="9" style="617" bestFit="1" customWidth="1"/>
    <col min="6920" max="6920" width="8" style="617" bestFit="1" customWidth="1"/>
    <col min="6921" max="6921" width="8.21875" style="617" bestFit="1" customWidth="1"/>
    <col min="6922" max="6922" width="6.6640625" style="617" bestFit="1" customWidth="1"/>
    <col min="6923" max="6924" width="6.5546875" style="617" bestFit="1" customWidth="1"/>
    <col min="6925" max="6925" width="10.109375" style="617" bestFit="1" customWidth="1"/>
    <col min="6926" max="7168" width="8.88671875" style="617"/>
    <col min="7169" max="7169" width="4.88671875" style="617" bestFit="1" customWidth="1"/>
    <col min="7170" max="7170" width="6.5546875" style="617" bestFit="1" customWidth="1"/>
    <col min="7171" max="7172" width="8" style="617" bestFit="1" customWidth="1"/>
    <col min="7173" max="7173" width="7.109375" style="617" bestFit="1" customWidth="1"/>
    <col min="7174" max="7174" width="22.88671875" style="617" bestFit="1" customWidth="1"/>
    <col min="7175" max="7175" width="9" style="617" bestFit="1" customWidth="1"/>
    <col min="7176" max="7176" width="8" style="617" bestFit="1" customWidth="1"/>
    <col min="7177" max="7177" width="8.21875" style="617" bestFit="1" customWidth="1"/>
    <col min="7178" max="7178" width="6.6640625" style="617" bestFit="1" customWidth="1"/>
    <col min="7179" max="7180" width="6.5546875" style="617" bestFit="1" customWidth="1"/>
    <col min="7181" max="7181" width="10.109375" style="617" bestFit="1" customWidth="1"/>
    <col min="7182" max="7424" width="8.88671875" style="617"/>
    <col min="7425" max="7425" width="4.88671875" style="617" bestFit="1" customWidth="1"/>
    <col min="7426" max="7426" width="6.5546875" style="617" bestFit="1" customWidth="1"/>
    <col min="7427" max="7428" width="8" style="617" bestFit="1" customWidth="1"/>
    <col min="7429" max="7429" width="7.109375" style="617" bestFit="1" customWidth="1"/>
    <col min="7430" max="7430" width="22.88671875" style="617" bestFit="1" customWidth="1"/>
    <col min="7431" max="7431" width="9" style="617" bestFit="1" customWidth="1"/>
    <col min="7432" max="7432" width="8" style="617" bestFit="1" customWidth="1"/>
    <col min="7433" max="7433" width="8.21875" style="617" bestFit="1" customWidth="1"/>
    <col min="7434" max="7434" width="6.6640625" style="617" bestFit="1" customWidth="1"/>
    <col min="7435" max="7436" width="6.5546875" style="617" bestFit="1" customWidth="1"/>
    <col min="7437" max="7437" width="10.109375" style="617" bestFit="1" customWidth="1"/>
    <col min="7438" max="7680" width="8.88671875" style="617"/>
    <col min="7681" max="7681" width="4.88671875" style="617" bestFit="1" customWidth="1"/>
    <col min="7682" max="7682" width="6.5546875" style="617" bestFit="1" customWidth="1"/>
    <col min="7683" max="7684" width="8" style="617" bestFit="1" customWidth="1"/>
    <col min="7685" max="7685" width="7.109375" style="617" bestFit="1" customWidth="1"/>
    <col min="7686" max="7686" width="22.88671875" style="617" bestFit="1" customWidth="1"/>
    <col min="7687" max="7687" width="9" style="617" bestFit="1" customWidth="1"/>
    <col min="7688" max="7688" width="8" style="617" bestFit="1" customWidth="1"/>
    <col min="7689" max="7689" width="8.21875" style="617" bestFit="1" customWidth="1"/>
    <col min="7690" max="7690" width="6.6640625" style="617" bestFit="1" customWidth="1"/>
    <col min="7691" max="7692" width="6.5546875" style="617" bestFit="1" customWidth="1"/>
    <col min="7693" max="7693" width="10.109375" style="617" bestFit="1" customWidth="1"/>
    <col min="7694" max="7936" width="8.88671875" style="617"/>
    <col min="7937" max="7937" width="4.88671875" style="617" bestFit="1" customWidth="1"/>
    <col min="7938" max="7938" width="6.5546875" style="617" bestFit="1" customWidth="1"/>
    <col min="7939" max="7940" width="8" style="617" bestFit="1" customWidth="1"/>
    <col min="7941" max="7941" width="7.109375" style="617" bestFit="1" customWidth="1"/>
    <col min="7942" max="7942" width="22.88671875" style="617" bestFit="1" customWidth="1"/>
    <col min="7943" max="7943" width="9" style="617" bestFit="1" customWidth="1"/>
    <col min="7944" max="7944" width="8" style="617" bestFit="1" customWidth="1"/>
    <col min="7945" max="7945" width="8.21875" style="617" bestFit="1" customWidth="1"/>
    <col min="7946" max="7946" width="6.6640625" style="617" bestFit="1" customWidth="1"/>
    <col min="7947" max="7948" width="6.5546875" style="617" bestFit="1" customWidth="1"/>
    <col min="7949" max="7949" width="10.109375" style="617" bestFit="1" customWidth="1"/>
    <col min="7950" max="8192" width="8.88671875" style="617"/>
    <col min="8193" max="8193" width="4.88671875" style="617" bestFit="1" customWidth="1"/>
    <col min="8194" max="8194" width="6.5546875" style="617" bestFit="1" customWidth="1"/>
    <col min="8195" max="8196" width="8" style="617" bestFit="1" customWidth="1"/>
    <col min="8197" max="8197" width="7.109375" style="617" bestFit="1" customWidth="1"/>
    <col min="8198" max="8198" width="22.88671875" style="617" bestFit="1" customWidth="1"/>
    <col min="8199" max="8199" width="9" style="617" bestFit="1" customWidth="1"/>
    <col min="8200" max="8200" width="8" style="617" bestFit="1" customWidth="1"/>
    <col min="8201" max="8201" width="8.21875" style="617" bestFit="1" customWidth="1"/>
    <col min="8202" max="8202" width="6.6640625" style="617" bestFit="1" customWidth="1"/>
    <col min="8203" max="8204" width="6.5546875" style="617" bestFit="1" customWidth="1"/>
    <col min="8205" max="8205" width="10.109375" style="617" bestFit="1" customWidth="1"/>
    <col min="8206" max="8448" width="8.88671875" style="617"/>
    <col min="8449" max="8449" width="4.88671875" style="617" bestFit="1" customWidth="1"/>
    <col min="8450" max="8450" width="6.5546875" style="617" bestFit="1" customWidth="1"/>
    <col min="8451" max="8452" width="8" style="617" bestFit="1" customWidth="1"/>
    <col min="8453" max="8453" width="7.109375" style="617" bestFit="1" customWidth="1"/>
    <col min="8454" max="8454" width="22.88671875" style="617" bestFit="1" customWidth="1"/>
    <col min="8455" max="8455" width="9" style="617" bestFit="1" customWidth="1"/>
    <col min="8456" max="8456" width="8" style="617" bestFit="1" customWidth="1"/>
    <col min="8457" max="8457" width="8.21875" style="617" bestFit="1" customWidth="1"/>
    <col min="8458" max="8458" width="6.6640625" style="617" bestFit="1" customWidth="1"/>
    <col min="8459" max="8460" width="6.5546875" style="617" bestFit="1" customWidth="1"/>
    <col min="8461" max="8461" width="10.109375" style="617" bestFit="1" customWidth="1"/>
    <col min="8462" max="8704" width="8.88671875" style="617"/>
    <col min="8705" max="8705" width="4.88671875" style="617" bestFit="1" customWidth="1"/>
    <col min="8706" max="8706" width="6.5546875" style="617" bestFit="1" customWidth="1"/>
    <col min="8707" max="8708" width="8" style="617" bestFit="1" customWidth="1"/>
    <col min="8709" max="8709" width="7.109375" style="617" bestFit="1" customWidth="1"/>
    <col min="8710" max="8710" width="22.88671875" style="617" bestFit="1" customWidth="1"/>
    <col min="8711" max="8711" width="9" style="617" bestFit="1" customWidth="1"/>
    <col min="8712" max="8712" width="8" style="617" bestFit="1" customWidth="1"/>
    <col min="8713" max="8713" width="8.21875" style="617" bestFit="1" customWidth="1"/>
    <col min="8714" max="8714" width="6.6640625" style="617" bestFit="1" customWidth="1"/>
    <col min="8715" max="8716" width="6.5546875" style="617" bestFit="1" customWidth="1"/>
    <col min="8717" max="8717" width="10.109375" style="617" bestFit="1" customWidth="1"/>
    <col min="8718" max="8960" width="8.88671875" style="617"/>
    <col min="8961" max="8961" width="4.88671875" style="617" bestFit="1" customWidth="1"/>
    <col min="8962" max="8962" width="6.5546875" style="617" bestFit="1" customWidth="1"/>
    <col min="8963" max="8964" width="8" style="617" bestFit="1" customWidth="1"/>
    <col min="8965" max="8965" width="7.109375" style="617" bestFit="1" customWidth="1"/>
    <col min="8966" max="8966" width="22.88671875" style="617" bestFit="1" customWidth="1"/>
    <col min="8967" max="8967" width="9" style="617" bestFit="1" customWidth="1"/>
    <col min="8968" max="8968" width="8" style="617" bestFit="1" customWidth="1"/>
    <col min="8969" max="8969" width="8.21875" style="617" bestFit="1" customWidth="1"/>
    <col min="8970" max="8970" width="6.6640625" style="617" bestFit="1" customWidth="1"/>
    <col min="8971" max="8972" width="6.5546875" style="617" bestFit="1" customWidth="1"/>
    <col min="8973" max="8973" width="10.109375" style="617" bestFit="1" customWidth="1"/>
    <col min="8974" max="9216" width="8.88671875" style="617"/>
    <col min="9217" max="9217" width="4.88671875" style="617" bestFit="1" customWidth="1"/>
    <col min="9218" max="9218" width="6.5546875" style="617" bestFit="1" customWidth="1"/>
    <col min="9219" max="9220" width="8" style="617" bestFit="1" customWidth="1"/>
    <col min="9221" max="9221" width="7.109375" style="617" bestFit="1" customWidth="1"/>
    <col min="9222" max="9222" width="22.88671875" style="617" bestFit="1" customWidth="1"/>
    <col min="9223" max="9223" width="9" style="617" bestFit="1" customWidth="1"/>
    <col min="9224" max="9224" width="8" style="617" bestFit="1" customWidth="1"/>
    <col min="9225" max="9225" width="8.21875" style="617" bestFit="1" customWidth="1"/>
    <col min="9226" max="9226" width="6.6640625" style="617" bestFit="1" customWidth="1"/>
    <col min="9227" max="9228" width="6.5546875" style="617" bestFit="1" customWidth="1"/>
    <col min="9229" max="9229" width="10.109375" style="617" bestFit="1" customWidth="1"/>
    <col min="9230" max="9472" width="8.88671875" style="617"/>
    <col min="9473" max="9473" width="4.88671875" style="617" bestFit="1" customWidth="1"/>
    <col min="9474" max="9474" width="6.5546875" style="617" bestFit="1" customWidth="1"/>
    <col min="9475" max="9476" width="8" style="617" bestFit="1" customWidth="1"/>
    <col min="9477" max="9477" width="7.109375" style="617" bestFit="1" customWidth="1"/>
    <col min="9478" max="9478" width="22.88671875" style="617" bestFit="1" customWidth="1"/>
    <col min="9479" max="9479" width="9" style="617" bestFit="1" customWidth="1"/>
    <col min="9480" max="9480" width="8" style="617" bestFit="1" customWidth="1"/>
    <col min="9481" max="9481" width="8.21875" style="617" bestFit="1" customWidth="1"/>
    <col min="9482" max="9482" width="6.6640625" style="617" bestFit="1" customWidth="1"/>
    <col min="9483" max="9484" width="6.5546875" style="617" bestFit="1" customWidth="1"/>
    <col min="9485" max="9485" width="10.109375" style="617" bestFit="1" customWidth="1"/>
    <col min="9486" max="9728" width="8.88671875" style="617"/>
    <col min="9729" max="9729" width="4.88671875" style="617" bestFit="1" customWidth="1"/>
    <col min="9730" max="9730" width="6.5546875" style="617" bestFit="1" customWidth="1"/>
    <col min="9731" max="9732" width="8" style="617" bestFit="1" customWidth="1"/>
    <col min="9733" max="9733" width="7.109375" style="617" bestFit="1" customWidth="1"/>
    <col min="9734" max="9734" width="22.88671875" style="617" bestFit="1" customWidth="1"/>
    <col min="9735" max="9735" width="9" style="617" bestFit="1" customWidth="1"/>
    <col min="9736" max="9736" width="8" style="617" bestFit="1" customWidth="1"/>
    <col min="9737" max="9737" width="8.21875" style="617" bestFit="1" customWidth="1"/>
    <col min="9738" max="9738" width="6.6640625" style="617" bestFit="1" customWidth="1"/>
    <col min="9739" max="9740" width="6.5546875" style="617" bestFit="1" customWidth="1"/>
    <col min="9741" max="9741" width="10.109375" style="617" bestFit="1" customWidth="1"/>
    <col min="9742" max="9984" width="8.88671875" style="617"/>
    <col min="9985" max="9985" width="4.88671875" style="617" bestFit="1" customWidth="1"/>
    <col min="9986" max="9986" width="6.5546875" style="617" bestFit="1" customWidth="1"/>
    <col min="9987" max="9988" width="8" style="617" bestFit="1" customWidth="1"/>
    <col min="9989" max="9989" width="7.109375" style="617" bestFit="1" customWidth="1"/>
    <col min="9990" max="9990" width="22.88671875" style="617" bestFit="1" customWidth="1"/>
    <col min="9991" max="9991" width="9" style="617" bestFit="1" customWidth="1"/>
    <col min="9992" max="9992" width="8" style="617" bestFit="1" customWidth="1"/>
    <col min="9993" max="9993" width="8.21875" style="617" bestFit="1" customWidth="1"/>
    <col min="9994" max="9994" width="6.6640625" style="617" bestFit="1" customWidth="1"/>
    <col min="9995" max="9996" width="6.5546875" style="617" bestFit="1" customWidth="1"/>
    <col min="9997" max="9997" width="10.109375" style="617" bestFit="1" customWidth="1"/>
    <col min="9998" max="10240" width="8.88671875" style="617"/>
    <col min="10241" max="10241" width="4.88671875" style="617" bestFit="1" customWidth="1"/>
    <col min="10242" max="10242" width="6.5546875" style="617" bestFit="1" customWidth="1"/>
    <col min="10243" max="10244" width="8" style="617" bestFit="1" customWidth="1"/>
    <col min="10245" max="10245" width="7.109375" style="617" bestFit="1" customWidth="1"/>
    <col min="10246" max="10246" width="22.88671875" style="617" bestFit="1" customWidth="1"/>
    <col min="10247" max="10247" width="9" style="617" bestFit="1" customWidth="1"/>
    <col min="10248" max="10248" width="8" style="617" bestFit="1" customWidth="1"/>
    <col min="10249" max="10249" width="8.21875" style="617" bestFit="1" customWidth="1"/>
    <col min="10250" max="10250" width="6.6640625" style="617" bestFit="1" customWidth="1"/>
    <col min="10251" max="10252" width="6.5546875" style="617" bestFit="1" customWidth="1"/>
    <col min="10253" max="10253" width="10.109375" style="617" bestFit="1" customWidth="1"/>
    <col min="10254" max="10496" width="8.88671875" style="617"/>
    <col min="10497" max="10497" width="4.88671875" style="617" bestFit="1" customWidth="1"/>
    <col min="10498" max="10498" width="6.5546875" style="617" bestFit="1" customWidth="1"/>
    <col min="10499" max="10500" width="8" style="617" bestFit="1" customWidth="1"/>
    <col min="10501" max="10501" width="7.109375" style="617" bestFit="1" customWidth="1"/>
    <col min="10502" max="10502" width="22.88671875" style="617" bestFit="1" customWidth="1"/>
    <col min="10503" max="10503" width="9" style="617" bestFit="1" customWidth="1"/>
    <col min="10504" max="10504" width="8" style="617" bestFit="1" customWidth="1"/>
    <col min="10505" max="10505" width="8.21875" style="617" bestFit="1" customWidth="1"/>
    <col min="10506" max="10506" width="6.6640625" style="617" bestFit="1" customWidth="1"/>
    <col min="10507" max="10508" width="6.5546875" style="617" bestFit="1" customWidth="1"/>
    <col min="10509" max="10509" width="10.109375" style="617" bestFit="1" customWidth="1"/>
    <col min="10510" max="10752" width="8.88671875" style="617"/>
    <col min="10753" max="10753" width="4.88671875" style="617" bestFit="1" customWidth="1"/>
    <col min="10754" max="10754" width="6.5546875" style="617" bestFit="1" customWidth="1"/>
    <col min="10755" max="10756" width="8" style="617" bestFit="1" customWidth="1"/>
    <col min="10757" max="10757" width="7.109375" style="617" bestFit="1" customWidth="1"/>
    <col min="10758" max="10758" width="22.88671875" style="617" bestFit="1" customWidth="1"/>
    <col min="10759" max="10759" width="9" style="617" bestFit="1" customWidth="1"/>
    <col min="10760" max="10760" width="8" style="617" bestFit="1" customWidth="1"/>
    <col min="10761" max="10761" width="8.21875" style="617" bestFit="1" customWidth="1"/>
    <col min="10762" max="10762" width="6.6640625" style="617" bestFit="1" customWidth="1"/>
    <col min="10763" max="10764" width="6.5546875" style="617" bestFit="1" customWidth="1"/>
    <col min="10765" max="10765" width="10.109375" style="617" bestFit="1" customWidth="1"/>
    <col min="10766" max="11008" width="8.88671875" style="617"/>
    <col min="11009" max="11009" width="4.88671875" style="617" bestFit="1" customWidth="1"/>
    <col min="11010" max="11010" width="6.5546875" style="617" bestFit="1" customWidth="1"/>
    <col min="11011" max="11012" width="8" style="617" bestFit="1" customWidth="1"/>
    <col min="11013" max="11013" width="7.109375" style="617" bestFit="1" customWidth="1"/>
    <col min="11014" max="11014" width="22.88671875" style="617" bestFit="1" customWidth="1"/>
    <col min="11015" max="11015" width="9" style="617" bestFit="1" customWidth="1"/>
    <col min="11016" max="11016" width="8" style="617" bestFit="1" customWidth="1"/>
    <col min="11017" max="11017" width="8.21875" style="617" bestFit="1" customWidth="1"/>
    <col min="11018" max="11018" width="6.6640625" style="617" bestFit="1" customWidth="1"/>
    <col min="11019" max="11020" width="6.5546875" style="617" bestFit="1" customWidth="1"/>
    <col min="11021" max="11021" width="10.109375" style="617" bestFit="1" customWidth="1"/>
    <col min="11022" max="11264" width="8.88671875" style="617"/>
    <col min="11265" max="11265" width="4.88671875" style="617" bestFit="1" customWidth="1"/>
    <col min="11266" max="11266" width="6.5546875" style="617" bestFit="1" customWidth="1"/>
    <col min="11267" max="11268" width="8" style="617" bestFit="1" customWidth="1"/>
    <col min="11269" max="11269" width="7.109375" style="617" bestFit="1" customWidth="1"/>
    <col min="11270" max="11270" width="22.88671875" style="617" bestFit="1" customWidth="1"/>
    <col min="11271" max="11271" width="9" style="617" bestFit="1" customWidth="1"/>
    <col min="11272" max="11272" width="8" style="617" bestFit="1" customWidth="1"/>
    <col min="11273" max="11273" width="8.21875" style="617" bestFit="1" customWidth="1"/>
    <col min="11274" max="11274" width="6.6640625" style="617" bestFit="1" customWidth="1"/>
    <col min="11275" max="11276" width="6.5546875" style="617" bestFit="1" customWidth="1"/>
    <col min="11277" max="11277" width="10.109375" style="617" bestFit="1" customWidth="1"/>
    <col min="11278" max="11520" width="8.88671875" style="617"/>
    <col min="11521" max="11521" width="4.88671875" style="617" bestFit="1" customWidth="1"/>
    <col min="11522" max="11522" width="6.5546875" style="617" bestFit="1" customWidth="1"/>
    <col min="11523" max="11524" width="8" style="617" bestFit="1" customWidth="1"/>
    <col min="11525" max="11525" width="7.109375" style="617" bestFit="1" customWidth="1"/>
    <col min="11526" max="11526" width="22.88671875" style="617" bestFit="1" customWidth="1"/>
    <col min="11527" max="11527" width="9" style="617" bestFit="1" customWidth="1"/>
    <col min="11528" max="11528" width="8" style="617" bestFit="1" customWidth="1"/>
    <col min="11529" max="11529" width="8.21875" style="617" bestFit="1" customWidth="1"/>
    <col min="11530" max="11530" width="6.6640625" style="617" bestFit="1" customWidth="1"/>
    <col min="11531" max="11532" width="6.5546875" style="617" bestFit="1" customWidth="1"/>
    <col min="11533" max="11533" width="10.109375" style="617" bestFit="1" customWidth="1"/>
    <col min="11534" max="11776" width="8.88671875" style="617"/>
    <col min="11777" max="11777" width="4.88671875" style="617" bestFit="1" customWidth="1"/>
    <col min="11778" max="11778" width="6.5546875" style="617" bestFit="1" customWidth="1"/>
    <col min="11779" max="11780" width="8" style="617" bestFit="1" customWidth="1"/>
    <col min="11781" max="11781" width="7.109375" style="617" bestFit="1" customWidth="1"/>
    <col min="11782" max="11782" width="22.88671875" style="617" bestFit="1" customWidth="1"/>
    <col min="11783" max="11783" width="9" style="617" bestFit="1" customWidth="1"/>
    <col min="11784" max="11784" width="8" style="617" bestFit="1" customWidth="1"/>
    <col min="11785" max="11785" width="8.21875" style="617" bestFit="1" customWidth="1"/>
    <col min="11786" max="11786" width="6.6640625" style="617" bestFit="1" customWidth="1"/>
    <col min="11787" max="11788" width="6.5546875" style="617" bestFit="1" customWidth="1"/>
    <col min="11789" max="11789" width="10.109375" style="617" bestFit="1" customWidth="1"/>
    <col min="11790" max="12032" width="8.88671875" style="617"/>
    <col min="12033" max="12033" width="4.88671875" style="617" bestFit="1" customWidth="1"/>
    <col min="12034" max="12034" width="6.5546875" style="617" bestFit="1" customWidth="1"/>
    <col min="12035" max="12036" width="8" style="617" bestFit="1" customWidth="1"/>
    <col min="12037" max="12037" width="7.109375" style="617" bestFit="1" customWidth="1"/>
    <col min="12038" max="12038" width="22.88671875" style="617" bestFit="1" customWidth="1"/>
    <col min="12039" max="12039" width="9" style="617" bestFit="1" customWidth="1"/>
    <col min="12040" max="12040" width="8" style="617" bestFit="1" customWidth="1"/>
    <col min="12041" max="12041" width="8.21875" style="617" bestFit="1" customWidth="1"/>
    <col min="12042" max="12042" width="6.6640625" style="617" bestFit="1" customWidth="1"/>
    <col min="12043" max="12044" width="6.5546875" style="617" bestFit="1" customWidth="1"/>
    <col min="12045" max="12045" width="10.109375" style="617" bestFit="1" customWidth="1"/>
    <col min="12046" max="12288" width="8.88671875" style="617"/>
    <col min="12289" max="12289" width="4.88671875" style="617" bestFit="1" customWidth="1"/>
    <col min="12290" max="12290" width="6.5546875" style="617" bestFit="1" customWidth="1"/>
    <col min="12291" max="12292" width="8" style="617" bestFit="1" customWidth="1"/>
    <col min="12293" max="12293" width="7.109375" style="617" bestFit="1" customWidth="1"/>
    <col min="12294" max="12294" width="22.88671875" style="617" bestFit="1" customWidth="1"/>
    <col min="12295" max="12295" width="9" style="617" bestFit="1" customWidth="1"/>
    <col min="12296" max="12296" width="8" style="617" bestFit="1" customWidth="1"/>
    <col min="12297" max="12297" width="8.21875" style="617" bestFit="1" customWidth="1"/>
    <col min="12298" max="12298" width="6.6640625" style="617" bestFit="1" customWidth="1"/>
    <col min="12299" max="12300" width="6.5546875" style="617" bestFit="1" customWidth="1"/>
    <col min="12301" max="12301" width="10.109375" style="617" bestFit="1" customWidth="1"/>
    <col min="12302" max="12544" width="8.88671875" style="617"/>
    <col min="12545" max="12545" width="4.88671875" style="617" bestFit="1" customWidth="1"/>
    <col min="12546" max="12546" width="6.5546875" style="617" bestFit="1" customWidth="1"/>
    <col min="12547" max="12548" width="8" style="617" bestFit="1" customWidth="1"/>
    <col min="12549" max="12549" width="7.109375" style="617" bestFit="1" customWidth="1"/>
    <col min="12550" max="12550" width="22.88671875" style="617" bestFit="1" customWidth="1"/>
    <col min="12551" max="12551" width="9" style="617" bestFit="1" customWidth="1"/>
    <col min="12552" max="12552" width="8" style="617" bestFit="1" customWidth="1"/>
    <col min="12553" max="12553" width="8.21875" style="617" bestFit="1" customWidth="1"/>
    <col min="12554" max="12554" width="6.6640625" style="617" bestFit="1" customWidth="1"/>
    <col min="12555" max="12556" width="6.5546875" style="617" bestFit="1" customWidth="1"/>
    <col min="12557" max="12557" width="10.109375" style="617" bestFit="1" customWidth="1"/>
    <col min="12558" max="12800" width="8.88671875" style="617"/>
    <col min="12801" max="12801" width="4.88671875" style="617" bestFit="1" customWidth="1"/>
    <col min="12802" max="12802" width="6.5546875" style="617" bestFit="1" customWidth="1"/>
    <col min="12803" max="12804" width="8" style="617" bestFit="1" customWidth="1"/>
    <col min="12805" max="12805" width="7.109375" style="617" bestFit="1" customWidth="1"/>
    <col min="12806" max="12806" width="22.88671875" style="617" bestFit="1" customWidth="1"/>
    <col min="12807" max="12807" width="9" style="617" bestFit="1" customWidth="1"/>
    <col min="12808" max="12808" width="8" style="617" bestFit="1" customWidth="1"/>
    <col min="12809" max="12809" width="8.21875" style="617" bestFit="1" customWidth="1"/>
    <col min="12810" max="12810" width="6.6640625" style="617" bestFit="1" customWidth="1"/>
    <col min="12811" max="12812" width="6.5546875" style="617" bestFit="1" customWidth="1"/>
    <col min="12813" max="12813" width="10.109375" style="617" bestFit="1" customWidth="1"/>
    <col min="12814" max="13056" width="8.88671875" style="617"/>
    <col min="13057" max="13057" width="4.88671875" style="617" bestFit="1" customWidth="1"/>
    <col min="13058" max="13058" width="6.5546875" style="617" bestFit="1" customWidth="1"/>
    <col min="13059" max="13060" width="8" style="617" bestFit="1" customWidth="1"/>
    <col min="13061" max="13061" width="7.109375" style="617" bestFit="1" customWidth="1"/>
    <col min="13062" max="13062" width="22.88671875" style="617" bestFit="1" customWidth="1"/>
    <col min="13063" max="13063" width="9" style="617" bestFit="1" customWidth="1"/>
    <col min="13064" max="13064" width="8" style="617" bestFit="1" customWidth="1"/>
    <col min="13065" max="13065" width="8.21875" style="617" bestFit="1" customWidth="1"/>
    <col min="13066" max="13066" width="6.6640625" style="617" bestFit="1" customWidth="1"/>
    <col min="13067" max="13068" width="6.5546875" style="617" bestFit="1" customWidth="1"/>
    <col min="13069" max="13069" width="10.109375" style="617" bestFit="1" customWidth="1"/>
    <col min="13070" max="13312" width="8.88671875" style="617"/>
    <col min="13313" max="13313" width="4.88671875" style="617" bestFit="1" customWidth="1"/>
    <col min="13314" max="13314" width="6.5546875" style="617" bestFit="1" customWidth="1"/>
    <col min="13315" max="13316" width="8" style="617" bestFit="1" customWidth="1"/>
    <col min="13317" max="13317" width="7.109375" style="617" bestFit="1" customWidth="1"/>
    <col min="13318" max="13318" width="22.88671875" style="617" bestFit="1" customWidth="1"/>
    <col min="13319" max="13319" width="9" style="617" bestFit="1" customWidth="1"/>
    <col min="13320" max="13320" width="8" style="617" bestFit="1" customWidth="1"/>
    <col min="13321" max="13321" width="8.21875" style="617" bestFit="1" customWidth="1"/>
    <col min="13322" max="13322" width="6.6640625" style="617" bestFit="1" customWidth="1"/>
    <col min="13323" max="13324" width="6.5546875" style="617" bestFit="1" customWidth="1"/>
    <col min="13325" max="13325" width="10.109375" style="617" bestFit="1" customWidth="1"/>
    <col min="13326" max="13568" width="8.88671875" style="617"/>
    <col min="13569" max="13569" width="4.88671875" style="617" bestFit="1" customWidth="1"/>
    <col min="13570" max="13570" width="6.5546875" style="617" bestFit="1" customWidth="1"/>
    <col min="13571" max="13572" width="8" style="617" bestFit="1" customWidth="1"/>
    <col min="13573" max="13573" width="7.109375" style="617" bestFit="1" customWidth="1"/>
    <col min="13574" max="13574" width="22.88671875" style="617" bestFit="1" customWidth="1"/>
    <col min="13575" max="13575" width="9" style="617" bestFit="1" customWidth="1"/>
    <col min="13576" max="13576" width="8" style="617" bestFit="1" customWidth="1"/>
    <col min="13577" max="13577" width="8.21875" style="617" bestFit="1" customWidth="1"/>
    <col min="13578" max="13578" width="6.6640625" style="617" bestFit="1" customWidth="1"/>
    <col min="13579" max="13580" width="6.5546875" style="617" bestFit="1" customWidth="1"/>
    <col min="13581" max="13581" width="10.109375" style="617" bestFit="1" customWidth="1"/>
    <col min="13582" max="13824" width="8.88671875" style="617"/>
    <col min="13825" max="13825" width="4.88671875" style="617" bestFit="1" customWidth="1"/>
    <col min="13826" max="13826" width="6.5546875" style="617" bestFit="1" customWidth="1"/>
    <col min="13827" max="13828" width="8" style="617" bestFit="1" customWidth="1"/>
    <col min="13829" max="13829" width="7.109375" style="617" bestFit="1" customWidth="1"/>
    <col min="13830" max="13830" width="22.88671875" style="617" bestFit="1" customWidth="1"/>
    <col min="13831" max="13831" width="9" style="617" bestFit="1" customWidth="1"/>
    <col min="13832" max="13832" width="8" style="617" bestFit="1" customWidth="1"/>
    <col min="13833" max="13833" width="8.21875" style="617" bestFit="1" customWidth="1"/>
    <col min="13834" max="13834" width="6.6640625" style="617" bestFit="1" customWidth="1"/>
    <col min="13835" max="13836" width="6.5546875" style="617" bestFit="1" customWidth="1"/>
    <col min="13837" max="13837" width="10.109375" style="617" bestFit="1" customWidth="1"/>
    <col min="13838" max="14080" width="8.88671875" style="617"/>
    <col min="14081" max="14081" width="4.88671875" style="617" bestFit="1" customWidth="1"/>
    <col min="14082" max="14082" width="6.5546875" style="617" bestFit="1" customWidth="1"/>
    <col min="14083" max="14084" width="8" style="617" bestFit="1" customWidth="1"/>
    <col min="14085" max="14085" width="7.109375" style="617" bestFit="1" customWidth="1"/>
    <col min="14086" max="14086" width="22.88671875" style="617" bestFit="1" customWidth="1"/>
    <col min="14087" max="14087" width="9" style="617" bestFit="1" customWidth="1"/>
    <col min="14088" max="14088" width="8" style="617" bestFit="1" customWidth="1"/>
    <col min="14089" max="14089" width="8.21875" style="617" bestFit="1" customWidth="1"/>
    <col min="14090" max="14090" width="6.6640625" style="617" bestFit="1" customWidth="1"/>
    <col min="14091" max="14092" width="6.5546875" style="617" bestFit="1" customWidth="1"/>
    <col min="14093" max="14093" width="10.109375" style="617" bestFit="1" customWidth="1"/>
    <col min="14094" max="14336" width="8.88671875" style="617"/>
    <col min="14337" max="14337" width="4.88671875" style="617" bestFit="1" customWidth="1"/>
    <col min="14338" max="14338" width="6.5546875" style="617" bestFit="1" customWidth="1"/>
    <col min="14339" max="14340" width="8" style="617" bestFit="1" customWidth="1"/>
    <col min="14341" max="14341" width="7.109375" style="617" bestFit="1" customWidth="1"/>
    <col min="14342" max="14342" width="22.88671875" style="617" bestFit="1" customWidth="1"/>
    <col min="14343" max="14343" width="9" style="617" bestFit="1" customWidth="1"/>
    <col min="14344" max="14344" width="8" style="617" bestFit="1" customWidth="1"/>
    <col min="14345" max="14345" width="8.21875" style="617" bestFit="1" customWidth="1"/>
    <col min="14346" max="14346" width="6.6640625" style="617" bestFit="1" customWidth="1"/>
    <col min="14347" max="14348" width="6.5546875" style="617" bestFit="1" customWidth="1"/>
    <col min="14349" max="14349" width="10.109375" style="617" bestFit="1" customWidth="1"/>
    <col min="14350" max="14592" width="8.88671875" style="617"/>
    <col min="14593" max="14593" width="4.88671875" style="617" bestFit="1" customWidth="1"/>
    <col min="14594" max="14594" width="6.5546875" style="617" bestFit="1" customWidth="1"/>
    <col min="14595" max="14596" width="8" style="617" bestFit="1" customWidth="1"/>
    <col min="14597" max="14597" width="7.109375" style="617" bestFit="1" customWidth="1"/>
    <col min="14598" max="14598" width="22.88671875" style="617" bestFit="1" customWidth="1"/>
    <col min="14599" max="14599" width="9" style="617" bestFit="1" customWidth="1"/>
    <col min="14600" max="14600" width="8" style="617" bestFit="1" customWidth="1"/>
    <col min="14601" max="14601" width="8.21875" style="617" bestFit="1" customWidth="1"/>
    <col min="14602" max="14602" width="6.6640625" style="617" bestFit="1" customWidth="1"/>
    <col min="14603" max="14604" width="6.5546875" style="617" bestFit="1" customWidth="1"/>
    <col min="14605" max="14605" width="10.109375" style="617" bestFit="1" customWidth="1"/>
    <col min="14606" max="14848" width="8.88671875" style="617"/>
    <col min="14849" max="14849" width="4.88671875" style="617" bestFit="1" customWidth="1"/>
    <col min="14850" max="14850" width="6.5546875" style="617" bestFit="1" customWidth="1"/>
    <col min="14851" max="14852" width="8" style="617" bestFit="1" customWidth="1"/>
    <col min="14853" max="14853" width="7.109375" style="617" bestFit="1" customWidth="1"/>
    <col min="14854" max="14854" width="22.88671875" style="617" bestFit="1" customWidth="1"/>
    <col min="14855" max="14855" width="9" style="617" bestFit="1" customWidth="1"/>
    <col min="14856" max="14856" width="8" style="617" bestFit="1" customWidth="1"/>
    <col min="14857" max="14857" width="8.21875" style="617" bestFit="1" customWidth="1"/>
    <col min="14858" max="14858" width="6.6640625" style="617" bestFit="1" customWidth="1"/>
    <col min="14859" max="14860" width="6.5546875" style="617" bestFit="1" customWidth="1"/>
    <col min="14861" max="14861" width="10.109375" style="617" bestFit="1" customWidth="1"/>
    <col min="14862" max="15104" width="8.88671875" style="617"/>
    <col min="15105" max="15105" width="4.88671875" style="617" bestFit="1" customWidth="1"/>
    <col min="15106" max="15106" width="6.5546875" style="617" bestFit="1" customWidth="1"/>
    <col min="15107" max="15108" width="8" style="617" bestFit="1" customWidth="1"/>
    <col min="15109" max="15109" width="7.109375" style="617" bestFit="1" customWidth="1"/>
    <col min="15110" max="15110" width="22.88671875" style="617" bestFit="1" customWidth="1"/>
    <col min="15111" max="15111" width="9" style="617" bestFit="1" customWidth="1"/>
    <col min="15112" max="15112" width="8" style="617" bestFit="1" customWidth="1"/>
    <col min="15113" max="15113" width="8.21875" style="617" bestFit="1" customWidth="1"/>
    <col min="15114" max="15114" width="6.6640625" style="617" bestFit="1" customWidth="1"/>
    <col min="15115" max="15116" width="6.5546875" style="617" bestFit="1" customWidth="1"/>
    <col min="15117" max="15117" width="10.109375" style="617" bestFit="1" customWidth="1"/>
    <col min="15118" max="15360" width="8.88671875" style="617"/>
    <col min="15361" max="15361" width="4.88671875" style="617" bestFit="1" customWidth="1"/>
    <col min="15362" max="15362" width="6.5546875" style="617" bestFit="1" customWidth="1"/>
    <col min="15363" max="15364" width="8" style="617" bestFit="1" customWidth="1"/>
    <col min="15365" max="15365" width="7.109375" style="617" bestFit="1" customWidth="1"/>
    <col min="15366" max="15366" width="22.88671875" style="617" bestFit="1" customWidth="1"/>
    <col min="15367" max="15367" width="9" style="617" bestFit="1" customWidth="1"/>
    <col min="15368" max="15368" width="8" style="617" bestFit="1" customWidth="1"/>
    <col min="15369" max="15369" width="8.21875" style="617" bestFit="1" customWidth="1"/>
    <col min="15370" max="15370" width="6.6640625" style="617" bestFit="1" customWidth="1"/>
    <col min="15371" max="15372" width="6.5546875" style="617" bestFit="1" customWidth="1"/>
    <col min="15373" max="15373" width="10.109375" style="617" bestFit="1" customWidth="1"/>
    <col min="15374" max="15616" width="8.88671875" style="617"/>
    <col min="15617" max="15617" width="4.88671875" style="617" bestFit="1" customWidth="1"/>
    <col min="15618" max="15618" width="6.5546875" style="617" bestFit="1" customWidth="1"/>
    <col min="15619" max="15620" width="8" style="617" bestFit="1" customWidth="1"/>
    <col min="15621" max="15621" width="7.109375" style="617" bestFit="1" customWidth="1"/>
    <col min="15622" max="15622" width="22.88671875" style="617" bestFit="1" customWidth="1"/>
    <col min="15623" max="15623" width="9" style="617" bestFit="1" customWidth="1"/>
    <col min="15624" max="15624" width="8" style="617" bestFit="1" customWidth="1"/>
    <col min="15625" max="15625" width="8.21875" style="617" bestFit="1" customWidth="1"/>
    <col min="15626" max="15626" width="6.6640625" style="617" bestFit="1" customWidth="1"/>
    <col min="15627" max="15628" width="6.5546875" style="617" bestFit="1" customWidth="1"/>
    <col min="15629" max="15629" width="10.109375" style="617" bestFit="1" customWidth="1"/>
    <col min="15630" max="15872" width="8.88671875" style="617"/>
    <col min="15873" max="15873" width="4.88671875" style="617" bestFit="1" customWidth="1"/>
    <col min="15874" max="15874" width="6.5546875" style="617" bestFit="1" customWidth="1"/>
    <col min="15875" max="15876" width="8" style="617" bestFit="1" customWidth="1"/>
    <col min="15877" max="15877" width="7.109375" style="617" bestFit="1" customWidth="1"/>
    <col min="15878" max="15878" width="22.88671875" style="617" bestFit="1" customWidth="1"/>
    <col min="15879" max="15879" width="9" style="617" bestFit="1" customWidth="1"/>
    <col min="15880" max="15880" width="8" style="617" bestFit="1" customWidth="1"/>
    <col min="15881" max="15881" width="8.21875" style="617" bestFit="1" customWidth="1"/>
    <col min="15882" max="15882" width="6.6640625" style="617" bestFit="1" customWidth="1"/>
    <col min="15883" max="15884" width="6.5546875" style="617" bestFit="1" customWidth="1"/>
    <col min="15885" max="15885" width="10.109375" style="617" bestFit="1" customWidth="1"/>
    <col min="15886" max="16128" width="8.88671875" style="617"/>
    <col min="16129" max="16129" width="4.88671875" style="617" bestFit="1" customWidth="1"/>
    <col min="16130" max="16130" width="6.5546875" style="617" bestFit="1" customWidth="1"/>
    <col min="16131" max="16132" width="8" style="617" bestFit="1" customWidth="1"/>
    <col min="16133" max="16133" width="7.109375" style="617" bestFit="1" customWidth="1"/>
    <col min="16134" max="16134" width="22.88671875" style="617" bestFit="1" customWidth="1"/>
    <col min="16135" max="16135" width="9" style="617" bestFit="1" customWidth="1"/>
    <col min="16136" max="16136" width="8" style="617" bestFit="1" customWidth="1"/>
    <col min="16137" max="16137" width="8.21875" style="617" bestFit="1" customWidth="1"/>
    <col min="16138" max="16138" width="6.6640625" style="617" bestFit="1" customWidth="1"/>
    <col min="16139" max="16140" width="6.5546875" style="617" bestFit="1" customWidth="1"/>
    <col min="16141" max="16141" width="10.109375" style="617" bestFit="1" customWidth="1"/>
    <col min="16142" max="16384" width="8.88671875" style="617"/>
  </cols>
  <sheetData>
    <row r="1" spans="1:13" ht="34.5" thickBot="1">
      <c r="A1" s="735" t="s">
        <v>952</v>
      </c>
      <c r="B1" s="736"/>
      <c r="C1" s="736"/>
      <c r="D1" s="736"/>
      <c r="E1" s="736"/>
      <c r="F1" s="736"/>
      <c r="G1" s="736"/>
      <c r="H1" s="736"/>
      <c r="I1" s="736"/>
      <c r="J1" s="736"/>
      <c r="K1" s="736"/>
      <c r="L1" s="737" t="s">
        <v>953</v>
      </c>
      <c r="M1" s="738"/>
    </row>
    <row r="2" spans="1:13" ht="27.75" thickBot="1">
      <c r="A2" s="739" t="s">
        <v>204</v>
      </c>
      <c r="B2" s="740" t="s">
        <v>205</v>
      </c>
      <c r="C2" s="740" t="s">
        <v>206</v>
      </c>
      <c r="D2" s="741" t="s">
        <v>207</v>
      </c>
      <c r="E2" s="742" t="s">
        <v>208</v>
      </c>
      <c r="F2" s="740" t="s">
        <v>209</v>
      </c>
      <c r="G2" s="999" t="s">
        <v>210</v>
      </c>
      <c r="H2" s="1000"/>
      <c r="I2" s="742" t="s">
        <v>211</v>
      </c>
      <c r="J2" s="742" t="s">
        <v>212</v>
      </c>
      <c r="K2" s="742" t="s">
        <v>508</v>
      </c>
      <c r="L2" s="742" t="s">
        <v>661</v>
      </c>
      <c r="M2" s="743" t="s">
        <v>213</v>
      </c>
    </row>
    <row r="3" spans="1:13" ht="18" customHeight="1" thickBot="1">
      <c r="A3" s="484">
        <v>1</v>
      </c>
      <c r="B3" s="618" t="s">
        <v>408</v>
      </c>
      <c r="C3" s="619">
        <v>39234</v>
      </c>
      <c r="D3" s="619">
        <v>44105</v>
      </c>
      <c r="E3" s="744">
        <f>DATEDIF(C3,D3,"m")</f>
        <v>160</v>
      </c>
      <c r="F3" s="485" t="s">
        <v>509</v>
      </c>
      <c r="G3" s="486">
        <v>33329</v>
      </c>
      <c r="H3" s="487">
        <v>39052</v>
      </c>
      <c r="I3" s="488">
        <f>DATEDIF(G3,H3,"m")</f>
        <v>188</v>
      </c>
      <c r="J3" s="745">
        <f>E3+I3</f>
        <v>348</v>
      </c>
      <c r="K3" s="489">
        <v>30</v>
      </c>
      <c r="L3" s="490">
        <f>ROUNDUP(J3/12,0)+IF(MOD(J3,12)=0,1,0)</f>
        <v>30</v>
      </c>
      <c r="M3" s="491">
        <v>0</v>
      </c>
    </row>
    <row r="4" spans="1:13" ht="18" customHeight="1">
      <c r="A4" s="971">
        <f>COUNTA($A$3:A3)+1</f>
        <v>2</v>
      </c>
      <c r="B4" s="620" t="s">
        <v>409</v>
      </c>
      <c r="C4" s="621">
        <v>43374</v>
      </c>
      <c r="D4" s="621">
        <v>46054</v>
      </c>
      <c r="E4" s="746">
        <f>DATEDIF(C4,D4,"m")</f>
        <v>88</v>
      </c>
      <c r="F4" s="492" t="s">
        <v>510</v>
      </c>
      <c r="G4" s="493">
        <v>36982</v>
      </c>
      <c r="H4" s="494">
        <v>42583</v>
      </c>
      <c r="I4" s="495">
        <f>DATEDIF(G4,H4,"m")</f>
        <v>184</v>
      </c>
      <c r="J4" s="965">
        <f>E4+I4+I5</f>
        <v>288</v>
      </c>
      <c r="K4" s="967">
        <f>ROUNDUP((J4-1)/12,0)+IF(MOD((J4-1),12)=0,1,0)</f>
        <v>24</v>
      </c>
      <c r="L4" s="969">
        <f>ROUNDUP(J4/12,0)+IF(MOD(J4,12)=0,1,0)</f>
        <v>25</v>
      </c>
      <c r="M4" s="957" t="str">
        <f>IF(K4=L4,,"승급")</f>
        <v>승급</v>
      </c>
    </row>
    <row r="5" spans="1:13" ht="18" customHeight="1" thickBot="1">
      <c r="A5" s="973"/>
      <c r="B5" s="622"/>
      <c r="C5" s="623"/>
      <c r="D5" s="623"/>
      <c r="E5" s="747"/>
      <c r="F5" s="496" t="s">
        <v>511</v>
      </c>
      <c r="G5" s="497">
        <v>42753</v>
      </c>
      <c r="H5" s="498">
        <v>43373</v>
      </c>
      <c r="I5" s="499">
        <f>ROUND(DATEDIF(G5,H5,"m")*80%,0)</f>
        <v>16</v>
      </c>
      <c r="J5" s="966">
        <f>E5+I5</f>
        <v>16</v>
      </c>
      <c r="K5" s="968"/>
      <c r="L5" s="970"/>
      <c r="M5" s="958"/>
    </row>
    <row r="6" spans="1:13" ht="18" customHeight="1">
      <c r="A6" s="971">
        <f>COUNTA($A$3:A5)+1</f>
        <v>3</v>
      </c>
      <c r="B6" s="624" t="s">
        <v>512</v>
      </c>
      <c r="C6" s="625">
        <v>38412</v>
      </c>
      <c r="D6" s="626">
        <v>46054</v>
      </c>
      <c r="E6" s="748">
        <f>DATEDIF(C6,D6,"m")</f>
        <v>251</v>
      </c>
      <c r="F6" s="500" t="s">
        <v>513</v>
      </c>
      <c r="G6" s="501">
        <v>37233</v>
      </c>
      <c r="H6" s="502">
        <v>37653</v>
      </c>
      <c r="I6" s="503">
        <f>ROUND(DATEDIF(G6,H6,"m"),0)</f>
        <v>13</v>
      </c>
      <c r="J6" s="965">
        <f>E6+I6+I7</f>
        <v>276</v>
      </c>
      <c r="K6" s="967">
        <f>ROUNDUP((J6-1)/12,0)+IF(MOD((J6-1),12)=0,1,0)</f>
        <v>23</v>
      </c>
      <c r="L6" s="969">
        <f>ROUNDUP(J6/12,0)+IF(MOD(J6,12)=0,1,0)</f>
        <v>24</v>
      </c>
      <c r="M6" s="957" t="str">
        <f>IF(K6=L6,,"승급")</f>
        <v>승급</v>
      </c>
    </row>
    <row r="7" spans="1:13" ht="18" customHeight="1" thickBot="1">
      <c r="A7" s="973"/>
      <c r="B7" s="758"/>
      <c r="C7" s="635"/>
      <c r="D7" s="635"/>
      <c r="E7" s="754"/>
      <c r="F7" s="759" t="s">
        <v>514</v>
      </c>
      <c r="G7" s="537">
        <v>37712</v>
      </c>
      <c r="H7" s="538">
        <v>38078</v>
      </c>
      <c r="I7" s="499">
        <f>ROUND(DATEDIF(G7,H7,"m"),0)</f>
        <v>12</v>
      </c>
      <c r="J7" s="966">
        <f>E7+I7</f>
        <v>12</v>
      </c>
      <c r="K7" s="968"/>
      <c r="L7" s="970"/>
      <c r="M7" s="958"/>
    </row>
    <row r="8" spans="1:13" ht="18" customHeight="1">
      <c r="A8" s="972">
        <f>COUNTA($A$3:A7)+1</f>
        <v>4</v>
      </c>
      <c r="B8" s="509" t="s">
        <v>515</v>
      </c>
      <c r="C8" s="627">
        <v>40026</v>
      </c>
      <c r="D8" s="621">
        <v>46266</v>
      </c>
      <c r="E8" s="746">
        <f>DATEDIF(C8,D8,"m")</f>
        <v>205</v>
      </c>
      <c r="F8" s="510" t="s">
        <v>516</v>
      </c>
      <c r="G8" s="511">
        <v>33910</v>
      </c>
      <c r="H8" s="512">
        <v>34487</v>
      </c>
      <c r="I8" s="495">
        <f>ROUND(DATEDIF(G8,H8,"m")*80%,0)</f>
        <v>15</v>
      </c>
      <c r="J8" s="990">
        <f>E8+I8+I9+I10+I11+I12</f>
        <v>372</v>
      </c>
      <c r="K8" s="975">
        <f>ROUNDUP((J8-1)/12,0)+IF(MOD((J8-1),12)=0,1,0)</f>
        <v>31</v>
      </c>
      <c r="L8" s="993">
        <f>ROUNDUP(J8/12,0)+IF(MOD(J8,12)=0,1,0)</f>
        <v>32</v>
      </c>
      <c r="M8" s="996" t="str">
        <f>IF(K8=L8,,"승급")</f>
        <v>승급</v>
      </c>
    </row>
    <row r="9" spans="1:13" ht="18" customHeight="1">
      <c r="A9" s="972"/>
      <c r="B9" s="509"/>
      <c r="C9" s="627"/>
      <c r="D9" s="627"/>
      <c r="E9" s="749"/>
      <c r="F9" s="513" t="s">
        <v>517</v>
      </c>
      <c r="G9" s="514">
        <v>34700</v>
      </c>
      <c r="H9" s="515">
        <v>35036</v>
      </c>
      <c r="I9" s="516">
        <f>ROUND(DATEDIF(G9,H9,"m")*80%,0)</f>
        <v>9</v>
      </c>
      <c r="J9" s="991"/>
      <c r="K9" s="975">
        <v>-1</v>
      </c>
      <c r="L9" s="994">
        <v>1</v>
      </c>
      <c r="M9" s="997" t="s">
        <v>518</v>
      </c>
    </row>
    <row r="10" spans="1:13" ht="18" customHeight="1">
      <c r="A10" s="972"/>
      <c r="B10" s="509"/>
      <c r="C10" s="627"/>
      <c r="D10" s="627"/>
      <c r="E10" s="749"/>
      <c r="F10" s="513" t="s">
        <v>519</v>
      </c>
      <c r="G10" s="514">
        <v>35034</v>
      </c>
      <c r="H10" s="515">
        <v>37135</v>
      </c>
      <c r="I10" s="516">
        <f>ROUND(DATEDIF(G10,H10,"m")*80%,0)</f>
        <v>55</v>
      </c>
      <c r="J10" s="991"/>
      <c r="K10" s="975">
        <v>-1</v>
      </c>
      <c r="L10" s="994">
        <v>1</v>
      </c>
      <c r="M10" s="997" t="s">
        <v>518</v>
      </c>
    </row>
    <row r="11" spans="1:13" ht="18" customHeight="1">
      <c r="A11" s="972"/>
      <c r="B11" s="509"/>
      <c r="C11" s="627"/>
      <c r="D11" s="627"/>
      <c r="E11" s="749"/>
      <c r="F11" s="513" t="s">
        <v>509</v>
      </c>
      <c r="G11" s="514">
        <v>37151</v>
      </c>
      <c r="H11" s="515">
        <v>39234</v>
      </c>
      <c r="I11" s="516">
        <f>ROUND(DATEDIF(G11,H11,"m"),0)</f>
        <v>68</v>
      </c>
      <c r="J11" s="991"/>
      <c r="K11" s="975">
        <v>-1</v>
      </c>
      <c r="L11" s="994">
        <v>1</v>
      </c>
      <c r="M11" s="997" t="s">
        <v>518</v>
      </c>
    </row>
    <row r="12" spans="1:13" ht="18" customHeight="1" thickBot="1">
      <c r="A12" s="973"/>
      <c r="B12" s="509"/>
      <c r="C12" s="517"/>
      <c r="D12" s="517"/>
      <c r="E12" s="749"/>
      <c r="F12" s="518" t="s">
        <v>520</v>
      </c>
      <c r="G12" s="504">
        <v>39387</v>
      </c>
      <c r="H12" s="505">
        <v>40010</v>
      </c>
      <c r="I12" s="506">
        <f>ROUND(DATEDIF(G12,H12,"m"),0)</f>
        <v>20</v>
      </c>
      <c r="J12" s="992"/>
      <c r="K12" s="975">
        <v>-1</v>
      </c>
      <c r="L12" s="995">
        <v>1</v>
      </c>
      <c r="M12" s="998" t="s">
        <v>518</v>
      </c>
    </row>
    <row r="13" spans="1:13" ht="18" customHeight="1" thickBot="1">
      <c r="A13" s="484">
        <f>COUNTA($A$3:A12)+1</f>
        <v>5</v>
      </c>
      <c r="B13" s="490" t="s">
        <v>521</v>
      </c>
      <c r="C13" s="619">
        <v>40189</v>
      </c>
      <c r="D13" s="619">
        <v>46054</v>
      </c>
      <c r="E13" s="744">
        <f>DATEDIF(C13,D13,"m")</f>
        <v>192</v>
      </c>
      <c r="F13" s="519"/>
      <c r="G13" s="486"/>
      <c r="H13" s="487"/>
      <c r="I13" s="488">
        <f t="shared" ref="I13:I18" si="0">DATEDIF(G13,H13,"m")</f>
        <v>0</v>
      </c>
      <c r="J13" s="507">
        <f>E13+I13</f>
        <v>192</v>
      </c>
      <c r="K13" s="489">
        <f>ROUNDUP((J13-1)/12,0)+IF(MOD((J13-1),12)=0,1,0)</f>
        <v>16</v>
      </c>
      <c r="L13" s="490">
        <f>ROUNDUP(J13/12,0)+IF(MOD(J13,12)=0,1,0)</f>
        <v>17</v>
      </c>
      <c r="M13" s="508" t="str">
        <f>IF(K13=L13,,"승급")</f>
        <v>승급</v>
      </c>
    </row>
    <row r="14" spans="1:13" ht="18" customHeight="1">
      <c r="A14" s="971">
        <f>COUNTA($A$3:A13)+1</f>
        <v>6</v>
      </c>
      <c r="B14" s="520" t="s">
        <v>522</v>
      </c>
      <c r="C14" s="627">
        <v>40391</v>
      </c>
      <c r="D14" s="621">
        <v>46113</v>
      </c>
      <c r="E14" s="746">
        <f>DATEDIF(C14,D14,"m")</f>
        <v>188</v>
      </c>
      <c r="F14" s="523" t="s">
        <v>509</v>
      </c>
      <c r="G14" s="524">
        <v>34274</v>
      </c>
      <c r="H14" s="525">
        <v>35674</v>
      </c>
      <c r="I14" s="526">
        <f t="shared" si="0"/>
        <v>46</v>
      </c>
      <c r="J14" s="965">
        <f>E14+I14+I15</f>
        <v>288</v>
      </c>
      <c r="K14" s="967">
        <f>ROUNDUP((J14-1)/12,0)+IF(MOD((J14-1),12)=0,1,0)</f>
        <v>24</v>
      </c>
      <c r="L14" s="969">
        <f>ROUNDUP(J14/12,0)+IF(MOD(J14,12)=0,1,0)</f>
        <v>25</v>
      </c>
      <c r="M14" s="957" t="str">
        <f>IF(K14=L14,,"승급")</f>
        <v>승급</v>
      </c>
    </row>
    <row r="15" spans="1:13" ht="18" customHeight="1" thickBot="1">
      <c r="A15" s="973"/>
      <c r="B15" s="520"/>
      <c r="C15" s="627"/>
      <c r="D15" s="627"/>
      <c r="E15" s="749"/>
      <c r="F15" s="518" t="s">
        <v>523</v>
      </c>
      <c r="G15" s="504">
        <v>38718</v>
      </c>
      <c r="H15" s="505">
        <v>40390</v>
      </c>
      <c r="I15" s="506">
        <f t="shared" si="0"/>
        <v>54</v>
      </c>
      <c r="J15" s="966">
        <f>E15+I15</f>
        <v>54</v>
      </c>
      <c r="K15" s="968"/>
      <c r="L15" s="970"/>
      <c r="M15" s="958"/>
    </row>
    <row r="16" spans="1:13" ht="18" customHeight="1" thickBot="1">
      <c r="A16" s="484">
        <f>COUNTA($A$3:A15)+1</f>
        <v>7</v>
      </c>
      <c r="B16" s="490" t="s">
        <v>524</v>
      </c>
      <c r="C16" s="619">
        <v>40716</v>
      </c>
      <c r="D16" s="619">
        <v>46204</v>
      </c>
      <c r="E16" s="744">
        <f>DATEDIF(C16,D16,"m")</f>
        <v>180</v>
      </c>
      <c r="F16" s="519"/>
      <c r="G16" s="486"/>
      <c r="H16" s="487"/>
      <c r="I16" s="488">
        <f t="shared" si="0"/>
        <v>0</v>
      </c>
      <c r="J16" s="507">
        <f>E16+I16</f>
        <v>180</v>
      </c>
      <c r="K16" s="489">
        <f>ROUNDUP((J16-1)/12,0)+IF(MOD((J16-1),12)=0,1,0)</f>
        <v>15</v>
      </c>
      <c r="L16" s="490">
        <f>ROUNDUP(J16/12,0)+IF(MOD(J16,12)=0,1,0)</f>
        <v>16</v>
      </c>
      <c r="M16" s="508" t="str">
        <f>IF(K16=L16,,"승급")</f>
        <v>승급</v>
      </c>
    </row>
    <row r="17" spans="1:13" ht="18" customHeight="1">
      <c r="A17" s="971">
        <f>COUNTA($A$3:A16)+1</f>
        <v>8</v>
      </c>
      <c r="B17" s="520" t="s">
        <v>525</v>
      </c>
      <c r="C17" s="627">
        <v>41000</v>
      </c>
      <c r="D17" s="621">
        <v>46174</v>
      </c>
      <c r="E17" s="746">
        <f>DATEDIF(C17,D17,"m")</f>
        <v>170</v>
      </c>
      <c r="F17" s="523" t="s">
        <v>526</v>
      </c>
      <c r="G17" s="524">
        <v>39904</v>
      </c>
      <c r="H17" s="525">
        <v>40026</v>
      </c>
      <c r="I17" s="526">
        <f t="shared" si="0"/>
        <v>4</v>
      </c>
      <c r="J17" s="965">
        <f>E17+I17+I18+I19</f>
        <v>204</v>
      </c>
      <c r="K17" s="967">
        <f>ROUNDUP((J17-1)/12,0)+IF(MOD((J17-1),12)=0,1,0)</f>
        <v>17</v>
      </c>
      <c r="L17" s="969">
        <f>ROUNDUP(J17/12,0)+IF(MOD(J17,12)=0,1,0)</f>
        <v>18</v>
      </c>
      <c r="M17" s="957" t="str">
        <f>IF(K17=L17,,"승급")</f>
        <v>승급</v>
      </c>
    </row>
    <row r="18" spans="1:13" ht="18" customHeight="1">
      <c r="A18" s="972"/>
      <c r="B18" s="527"/>
      <c r="C18" s="628"/>
      <c r="D18" s="628"/>
      <c r="E18" s="750"/>
      <c r="F18" s="518" t="s">
        <v>527</v>
      </c>
      <c r="G18" s="504">
        <v>40026</v>
      </c>
      <c r="H18" s="505">
        <v>41000</v>
      </c>
      <c r="I18" s="506">
        <f t="shared" si="0"/>
        <v>32</v>
      </c>
      <c r="J18" s="978"/>
      <c r="K18" s="979"/>
      <c r="L18" s="980"/>
      <c r="M18" s="981"/>
    </row>
    <row r="19" spans="1:13" ht="18" customHeight="1" thickBot="1">
      <c r="A19" s="973"/>
      <c r="B19" s="528"/>
      <c r="C19" s="629"/>
      <c r="D19" s="629"/>
      <c r="E19" s="751"/>
      <c r="F19" s="529" t="s">
        <v>610</v>
      </c>
      <c r="G19" s="530" t="s">
        <v>611</v>
      </c>
      <c r="H19" s="531"/>
      <c r="I19" s="532">
        <v>-2</v>
      </c>
      <c r="J19" s="966">
        <f>E19+I19</f>
        <v>-2</v>
      </c>
      <c r="K19" s="968"/>
      <c r="L19" s="970"/>
      <c r="M19" s="958"/>
    </row>
    <row r="20" spans="1:13" ht="18" customHeight="1" thickBot="1">
      <c r="A20" s="484">
        <f>COUNTA($A$3:A19)+1</f>
        <v>9</v>
      </c>
      <c r="B20" s="490" t="s">
        <v>528</v>
      </c>
      <c r="C20" s="619">
        <v>41676</v>
      </c>
      <c r="D20" s="619">
        <v>46082</v>
      </c>
      <c r="E20" s="744">
        <f>DATEDIF(C20,D20,"m")</f>
        <v>144</v>
      </c>
      <c r="F20" s="519"/>
      <c r="G20" s="486"/>
      <c r="H20" s="487"/>
      <c r="I20" s="488">
        <v>0</v>
      </c>
      <c r="J20" s="507">
        <f>E20+I20</f>
        <v>144</v>
      </c>
      <c r="K20" s="489">
        <f>ROUNDUP((J20-1)/12,0)+IF(MOD((J20-1),12)=0,1,0)</f>
        <v>12</v>
      </c>
      <c r="L20" s="490">
        <f>ROUNDUP(J20/12,0)+IF(MOD(J20,12)=0,1,0)</f>
        <v>13</v>
      </c>
      <c r="M20" s="508" t="str">
        <f>IF(K20=L20,,"승급")</f>
        <v>승급</v>
      </c>
    </row>
    <row r="21" spans="1:13" ht="18" customHeight="1" thickBot="1">
      <c r="A21" s="484">
        <f>COUNTA($A$3:A20)+1</f>
        <v>10</v>
      </c>
      <c r="B21" s="490" t="s">
        <v>529</v>
      </c>
      <c r="C21" s="630">
        <v>42940</v>
      </c>
      <c r="D21" s="619">
        <v>46235</v>
      </c>
      <c r="E21" s="744">
        <f>DATEDIF(C21,D21,"m")</f>
        <v>108</v>
      </c>
      <c r="F21" s="519"/>
      <c r="G21" s="486"/>
      <c r="H21" s="487"/>
      <c r="I21" s="488">
        <f>DATEDIF(G21,H21,"m")</f>
        <v>0</v>
      </c>
      <c r="J21" s="507">
        <f>E21+I21</f>
        <v>108</v>
      </c>
      <c r="K21" s="489">
        <f>ROUNDUP((J21-1)/12,0)+IF(MOD((J21-1),12)=0,1,0)</f>
        <v>9</v>
      </c>
      <c r="L21" s="490">
        <f>ROUNDUP(J21/12,0)+IF(MOD(J21,12)=0,1,0)</f>
        <v>10</v>
      </c>
      <c r="M21" s="508" t="str">
        <f>IF(K21=L21,,"승급")</f>
        <v>승급</v>
      </c>
    </row>
    <row r="22" spans="1:13" ht="18" customHeight="1" thickBot="1">
      <c r="A22" s="484">
        <f>COUNTA($A$3:A21)+1</f>
        <v>11</v>
      </c>
      <c r="B22" s="490" t="s">
        <v>530</v>
      </c>
      <c r="C22" s="630">
        <v>42948</v>
      </c>
      <c r="D22" s="619">
        <v>46235</v>
      </c>
      <c r="E22" s="744">
        <f>DATEDIF(C22,D22,"m")</f>
        <v>108</v>
      </c>
      <c r="F22" s="519"/>
      <c r="G22" s="486"/>
      <c r="H22" s="487"/>
      <c r="I22" s="488">
        <f>DATEDIF(G22,H22,"m")</f>
        <v>0</v>
      </c>
      <c r="J22" s="507">
        <f>E22+I22</f>
        <v>108</v>
      </c>
      <c r="K22" s="489">
        <f>ROUNDUP((J22-1)/12,0)+IF(MOD((J22-1),12)=0,1,0)</f>
        <v>9</v>
      </c>
      <c r="L22" s="490">
        <f>ROUNDUP(J22/12,0)+IF(MOD(J22,12)=0,1,0)</f>
        <v>10</v>
      </c>
      <c r="M22" s="508" t="str">
        <f>IF(K22=L22,,"승급")</f>
        <v>승급</v>
      </c>
    </row>
    <row r="23" spans="1:13" ht="18" customHeight="1">
      <c r="A23" s="971">
        <f>COUNTA($A$3:A22)+1</f>
        <v>12</v>
      </c>
      <c r="B23" s="520" t="s">
        <v>531</v>
      </c>
      <c r="C23" s="631">
        <v>43160</v>
      </c>
      <c r="D23" s="627">
        <v>46357</v>
      </c>
      <c r="E23" s="746">
        <f>DATEDIF(C23,D23,"m")</f>
        <v>105</v>
      </c>
      <c r="F23" s="523" t="s">
        <v>198</v>
      </c>
      <c r="G23" s="524">
        <v>39909</v>
      </c>
      <c r="H23" s="525">
        <v>40581</v>
      </c>
      <c r="I23" s="526">
        <f t="shared" ref="I23:I28" si="1">DATEDIF(G23,H23,"m")</f>
        <v>22</v>
      </c>
      <c r="J23" s="982">
        <f>E23+I23+I24+I25</f>
        <v>168</v>
      </c>
      <c r="K23" s="984">
        <f>ROUNDUP((J23-1)/12,0)+IF(MOD((J23-1),12)=0,1,0)</f>
        <v>14</v>
      </c>
      <c r="L23" s="986">
        <f>ROUNDUP(J23/12,0)+IF(MOD(J23,12)=0,1,0)</f>
        <v>15</v>
      </c>
      <c r="M23" s="988" t="str">
        <f>IF(K23=L23,,"승급")</f>
        <v>승급</v>
      </c>
    </row>
    <row r="24" spans="1:13" ht="18" customHeight="1">
      <c r="A24" s="972"/>
      <c r="B24" s="527"/>
      <c r="C24" s="632"/>
      <c r="D24" s="628"/>
      <c r="E24" s="752"/>
      <c r="F24" s="518" t="s">
        <v>196</v>
      </c>
      <c r="G24" s="504">
        <v>41913</v>
      </c>
      <c r="H24" s="505">
        <v>42064</v>
      </c>
      <c r="I24" s="506">
        <f t="shared" si="1"/>
        <v>5</v>
      </c>
      <c r="J24" s="974"/>
      <c r="K24" s="975">
        <v>-1</v>
      </c>
      <c r="L24" s="976">
        <v>1</v>
      </c>
      <c r="M24" s="977" t="s">
        <v>518</v>
      </c>
    </row>
    <row r="25" spans="1:13" ht="18" customHeight="1" thickBot="1">
      <c r="A25" s="973"/>
      <c r="B25" s="527"/>
      <c r="C25" s="632"/>
      <c r="D25" s="628"/>
      <c r="E25" s="750"/>
      <c r="F25" s="518" t="s">
        <v>197</v>
      </c>
      <c r="G25" s="504">
        <v>42064</v>
      </c>
      <c r="H25" s="505">
        <v>43160</v>
      </c>
      <c r="I25" s="506">
        <f t="shared" si="1"/>
        <v>36</v>
      </c>
      <c r="J25" s="983"/>
      <c r="K25" s="985">
        <v>-1</v>
      </c>
      <c r="L25" s="987">
        <v>1</v>
      </c>
      <c r="M25" s="989" t="s">
        <v>518</v>
      </c>
    </row>
    <row r="26" spans="1:13" ht="18" customHeight="1">
      <c r="A26" s="971">
        <f>COUNTA($A$3:A25)+1</f>
        <v>13</v>
      </c>
      <c r="B26" s="533" t="s">
        <v>532</v>
      </c>
      <c r="C26" s="633">
        <v>43222</v>
      </c>
      <c r="D26" s="626">
        <v>46023</v>
      </c>
      <c r="E26" s="748">
        <f>DATEDIF(C26,D26,"m")</f>
        <v>91</v>
      </c>
      <c r="F26" s="534" t="s">
        <v>198</v>
      </c>
      <c r="G26" s="501">
        <v>39987</v>
      </c>
      <c r="H26" s="502">
        <v>40656</v>
      </c>
      <c r="I26" s="503">
        <f t="shared" si="1"/>
        <v>22</v>
      </c>
      <c r="J26" s="974">
        <f>E26+I26+I27+I28</f>
        <v>156</v>
      </c>
      <c r="K26" s="975">
        <f>ROUNDUP((J26-1)/12,0)+IF(MOD((J26-1),12)=0,1,0)</f>
        <v>13</v>
      </c>
      <c r="L26" s="976">
        <f>ROUNDUP(J26/12,0)+IF(MOD(J26,12)=0,1,0)</f>
        <v>14</v>
      </c>
      <c r="M26" s="977" t="str">
        <f>IF(K26=L26,,"승급")</f>
        <v>승급</v>
      </c>
    </row>
    <row r="27" spans="1:13" ht="18" customHeight="1">
      <c r="A27" s="972"/>
      <c r="B27" s="527"/>
      <c r="C27" s="632"/>
      <c r="D27" s="628"/>
      <c r="E27" s="752"/>
      <c r="F27" s="518" t="s">
        <v>199</v>
      </c>
      <c r="G27" s="504">
        <v>41730</v>
      </c>
      <c r="H27" s="505">
        <v>42005</v>
      </c>
      <c r="I27" s="506">
        <f t="shared" si="1"/>
        <v>9</v>
      </c>
      <c r="J27" s="974"/>
      <c r="K27" s="975">
        <v>-1</v>
      </c>
      <c r="L27" s="976">
        <v>1</v>
      </c>
      <c r="M27" s="977" t="s">
        <v>518</v>
      </c>
    </row>
    <row r="28" spans="1:13" ht="18" customHeight="1" thickBot="1">
      <c r="A28" s="973"/>
      <c r="B28" s="535"/>
      <c r="C28" s="634"/>
      <c r="D28" s="623"/>
      <c r="E28" s="747"/>
      <c r="F28" s="536" t="s">
        <v>200</v>
      </c>
      <c r="G28" s="537">
        <v>42005</v>
      </c>
      <c r="H28" s="538">
        <v>43040</v>
      </c>
      <c r="I28" s="499">
        <f t="shared" si="1"/>
        <v>34</v>
      </c>
      <c r="J28" s="974"/>
      <c r="K28" s="975">
        <v>-1</v>
      </c>
      <c r="L28" s="976">
        <v>1</v>
      </c>
      <c r="M28" s="977" t="s">
        <v>518</v>
      </c>
    </row>
    <row r="29" spans="1:13" ht="18" customHeight="1">
      <c r="A29" s="959">
        <f>COUNTA($A$3:A28)+1</f>
        <v>14</v>
      </c>
      <c r="B29" s="539" t="s">
        <v>533</v>
      </c>
      <c r="C29" s="625">
        <v>43962</v>
      </c>
      <c r="D29" s="625">
        <v>46113</v>
      </c>
      <c r="E29" s="753">
        <f>DATEDIF(C29,D29,"m")</f>
        <v>70</v>
      </c>
      <c r="F29" s="540" t="s">
        <v>534</v>
      </c>
      <c r="G29" s="541">
        <v>38047</v>
      </c>
      <c r="H29" s="542">
        <v>41305</v>
      </c>
      <c r="I29" s="543">
        <f>DATEDIF(G29,H29,"m")+1</f>
        <v>107</v>
      </c>
      <c r="J29" s="965">
        <f>E29+I29+I30</f>
        <v>192</v>
      </c>
      <c r="K29" s="967">
        <f>ROUNDUP((J29-1)/12,0)+IF(MOD((J29-1),12)=0,1,0)</f>
        <v>16</v>
      </c>
      <c r="L29" s="969">
        <f>ROUNDUP(J29/12,0)+IF(MOD(J29,12)=0,1,0)</f>
        <v>17</v>
      </c>
      <c r="M29" s="957" t="str">
        <f>IF(K29=L29,,"승급")</f>
        <v>승급</v>
      </c>
    </row>
    <row r="30" spans="1:13" ht="18" customHeight="1" thickBot="1">
      <c r="A30" s="961"/>
      <c r="B30" s="544"/>
      <c r="C30" s="635"/>
      <c r="D30" s="635"/>
      <c r="E30" s="754"/>
      <c r="F30" s="545" t="s">
        <v>526</v>
      </c>
      <c r="G30" s="546">
        <v>43479</v>
      </c>
      <c r="H30" s="547">
        <v>43934</v>
      </c>
      <c r="I30" s="522">
        <f>DATEDIF(G30,H30,"m")+1</f>
        <v>15</v>
      </c>
      <c r="J30" s="966">
        <f>E30+I30</f>
        <v>15</v>
      </c>
      <c r="K30" s="968"/>
      <c r="L30" s="970"/>
      <c r="M30" s="958"/>
    </row>
    <row r="31" spans="1:13" ht="18" customHeight="1">
      <c r="A31" s="959">
        <f>COUNTA($A$3:A30)+1</f>
        <v>15</v>
      </c>
      <c r="B31" s="548" t="s">
        <v>535</v>
      </c>
      <c r="C31" s="627">
        <v>44075</v>
      </c>
      <c r="D31" s="627">
        <v>46204</v>
      </c>
      <c r="E31" s="746">
        <f>DATEDIF(C31,D31,"m")</f>
        <v>70</v>
      </c>
      <c r="F31" s="549" t="s">
        <v>198</v>
      </c>
      <c r="G31" s="550">
        <v>42044</v>
      </c>
      <c r="H31" s="551">
        <v>42682</v>
      </c>
      <c r="I31" s="526">
        <f>DATEDIF(G31,H31,"m")+1</f>
        <v>21</v>
      </c>
      <c r="J31" s="965">
        <f>E31+I31+I32</f>
        <v>108</v>
      </c>
      <c r="K31" s="967">
        <f>ROUNDUP((J31-1)/12,0)+IF(MOD((J31-1),12)=0,1,0)</f>
        <v>9</v>
      </c>
      <c r="L31" s="969">
        <f>ROUNDUP(J31/12,0)+IF(MOD(J31,12)=0,1,0)</f>
        <v>10</v>
      </c>
      <c r="M31" s="957" t="str">
        <f>IF(K31=L31,,"승급")</f>
        <v>승급</v>
      </c>
    </row>
    <row r="32" spans="1:13" ht="18" customHeight="1" thickBot="1">
      <c r="A32" s="961"/>
      <c r="B32" s="552"/>
      <c r="C32" s="623"/>
      <c r="D32" s="623"/>
      <c r="E32" s="747"/>
      <c r="F32" s="553" t="s">
        <v>536</v>
      </c>
      <c r="G32" s="497">
        <v>43544</v>
      </c>
      <c r="H32" s="498">
        <v>44074</v>
      </c>
      <c r="I32" s="499">
        <f>DATEDIF(G32,H32,"m")</f>
        <v>17</v>
      </c>
      <c r="J32" s="966">
        <f>E32+I32</f>
        <v>17</v>
      </c>
      <c r="K32" s="968"/>
      <c r="L32" s="970"/>
      <c r="M32" s="958"/>
    </row>
    <row r="33" spans="1:13" ht="18" customHeight="1" thickBot="1">
      <c r="A33" s="959">
        <f>COUNTA($A$3:A32)+1</f>
        <v>16</v>
      </c>
      <c r="B33" s="548" t="s">
        <v>537</v>
      </c>
      <c r="C33" s="627">
        <v>44095</v>
      </c>
      <c r="D33" s="627">
        <v>46357</v>
      </c>
      <c r="E33" s="746">
        <f>DATEDIF(C33,D33,"m")</f>
        <v>74</v>
      </c>
      <c r="F33" s="549" t="s">
        <v>538</v>
      </c>
      <c r="G33" s="550">
        <v>37956</v>
      </c>
      <c r="H33" s="551">
        <v>38566</v>
      </c>
      <c r="I33" s="526">
        <f>DATEDIF(G33,H33,"m")+1</f>
        <v>21</v>
      </c>
      <c r="J33" s="962">
        <f>SUM(I33:I36)+E33</f>
        <v>144</v>
      </c>
      <c r="K33" s="963">
        <f>ROUNDUP((J33-1)/12,0)+IF(MOD((J33-1),12)=0,1,0)</f>
        <v>12</v>
      </c>
      <c r="L33" s="963">
        <f>ROUNDUP(J33/12,0)+IF(MOD(J33,12)=0,1,0)</f>
        <v>13</v>
      </c>
      <c r="M33" s="964" t="s">
        <v>518</v>
      </c>
    </row>
    <row r="34" spans="1:13" ht="18" customHeight="1" thickBot="1">
      <c r="A34" s="960"/>
      <c r="B34" s="554"/>
      <c r="C34" s="628"/>
      <c r="D34" s="628"/>
      <c r="E34" s="750"/>
      <c r="F34" s="555" t="s">
        <v>539</v>
      </c>
      <c r="G34" s="556">
        <v>42431</v>
      </c>
      <c r="H34" s="557">
        <v>42825</v>
      </c>
      <c r="I34" s="506">
        <f>DATEDIF(G34,H34,"m")</f>
        <v>12</v>
      </c>
      <c r="J34" s="962"/>
      <c r="K34" s="963"/>
      <c r="L34" s="963"/>
      <c r="M34" s="964"/>
    </row>
    <row r="35" spans="1:13" ht="18" customHeight="1" thickBot="1">
      <c r="A35" s="960"/>
      <c r="B35" s="554"/>
      <c r="C35" s="628"/>
      <c r="D35" s="628"/>
      <c r="E35" s="750"/>
      <c r="F35" s="555" t="s">
        <v>540</v>
      </c>
      <c r="G35" s="556">
        <v>42912</v>
      </c>
      <c r="H35" s="557">
        <v>43023</v>
      </c>
      <c r="I35" s="506">
        <f>DATEDIF(G35,H35,"m")</f>
        <v>3</v>
      </c>
      <c r="J35" s="962"/>
      <c r="K35" s="963"/>
      <c r="L35" s="963"/>
      <c r="M35" s="964"/>
    </row>
    <row r="36" spans="1:13" ht="18" customHeight="1" thickBot="1">
      <c r="A36" s="961"/>
      <c r="B36" s="552"/>
      <c r="C36" s="623"/>
      <c r="D36" s="623"/>
      <c r="E36" s="747"/>
      <c r="F36" s="553" t="s">
        <v>541</v>
      </c>
      <c r="G36" s="497">
        <v>43070</v>
      </c>
      <c r="H36" s="498">
        <v>44094</v>
      </c>
      <c r="I36" s="499">
        <f>DATEDIF(G36,H36,"m")+1</f>
        <v>34</v>
      </c>
      <c r="J36" s="962"/>
      <c r="K36" s="963"/>
      <c r="L36" s="963"/>
      <c r="M36" s="964"/>
    </row>
    <row r="37" spans="1:13" ht="18" customHeight="1">
      <c r="A37" s="959">
        <f>COUNTA($A$3:A36)+1</f>
        <v>17</v>
      </c>
      <c r="B37" s="558" t="s">
        <v>542</v>
      </c>
      <c r="C37" s="626">
        <v>44470</v>
      </c>
      <c r="D37" s="626">
        <v>46296</v>
      </c>
      <c r="E37" s="748">
        <f>DATEDIF(C37,D37,"m")</f>
        <v>60</v>
      </c>
      <c r="F37" s="559" t="s">
        <v>198</v>
      </c>
      <c r="G37" s="560">
        <v>40903</v>
      </c>
      <c r="H37" s="561">
        <v>41633</v>
      </c>
      <c r="I37" s="503">
        <f>DATEDIF(G37,H37,"m")+1</f>
        <v>24</v>
      </c>
      <c r="J37" s="965">
        <f>E37+I37+I38</f>
        <v>132</v>
      </c>
      <c r="K37" s="967">
        <f>ROUNDUP((J37-1)/12,0)+IF(MOD((J37-1),12)=0,1,0)</f>
        <v>11</v>
      </c>
      <c r="L37" s="969">
        <f>ROUNDUP(J37/12,0)+IF(MOD(J37,12)=0,1,0)</f>
        <v>12</v>
      </c>
      <c r="M37" s="957" t="str">
        <f>IF(K37=L37,,"승급")</f>
        <v>승급</v>
      </c>
    </row>
    <row r="38" spans="1:13" ht="18" customHeight="1" thickBot="1">
      <c r="A38" s="961"/>
      <c r="B38" s="554"/>
      <c r="C38" s="628"/>
      <c r="D38" s="628"/>
      <c r="E38" s="750"/>
      <c r="F38" s="555" t="s">
        <v>543</v>
      </c>
      <c r="G38" s="556">
        <v>42856</v>
      </c>
      <c r="H38" s="557">
        <v>44316</v>
      </c>
      <c r="I38" s="506">
        <f>DATEDIF(G38,H38,"m")+1</f>
        <v>48</v>
      </c>
      <c r="J38" s="966">
        <f t="shared" ref="J38:J43" si="2">E38+I38</f>
        <v>48</v>
      </c>
      <c r="K38" s="968"/>
      <c r="L38" s="970"/>
      <c r="M38" s="958"/>
    </row>
    <row r="39" spans="1:13" ht="18" customHeight="1" thickBot="1">
      <c r="A39" s="562">
        <f>COUNTA($A$3:A38)+1</f>
        <v>18</v>
      </c>
      <c r="B39" s="563" t="s">
        <v>544</v>
      </c>
      <c r="C39" s="619">
        <v>44501</v>
      </c>
      <c r="D39" s="619">
        <v>46357</v>
      </c>
      <c r="E39" s="744">
        <f t="shared" ref="E39:E44" si="3">DATEDIF(C39,D39,"m")</f>
        <v>61</v>
      </c>
      <c r="F39" s="564" t="s">
        <v>198</v>
      </c>
      <c r="G39" s="565">
        <v>41050</v>
      </c>
      <c r="H39" s="566">
        <v>41749</v>
      </c>
      <c r="I39" s="488">
        <f>DATEDIF(G39,H39,"m")+1</f>
        <v>23</v>
      </c>
      <c r="J39" s="507">
        <f t="shared" si="2"/>
        <v>84</v>
      </c>
      <c r="K39" s="489">
        <f t="shared" ref="K39:K44" si="4">ROUNDUP((J39-1)/12,0)+IF(MOD((J39-1),12)=0,1,0)</f>
        <v>7</v>
      </c>
      <c r="L39" s="490">
        <f t="shared" ref="L39:L44" si="5">ROUNDUP(J39/12,0)+IF(MOD(J39,12)=0,1,0)</f>
        <v>8</v>
      </c>
      <c r="M39" s="508" t="str">
        <f t="shared" ref="M39:M44" si="6">IF(K39=L39,,"승급")</f>
        <v>승급</v>
      </c>
    </row>
    <row r="40" spans="1:13" ht="18" customHeight="1" thickBot="1">
      <c r="A40" s="562">
        <f>COUNTA($A$3:A39)+1</f>
        <v>19</v>
      </c>
      <c r="B40" s="563" t="s">
        <v>545</v>
      </c>
      <c r="C40" s="619">
        <v>44510</v>
      </c>
      <c r="D40" s="619">
        <v>46357</v>
      </c>
      <c r="E40" s="744">
        <f t="shared" si="3"/>
        <v>60</v>
      </c>
      <c r="F40" s="564"/>
      <c r="G40" s="565"/>
      <c r="H40" s="566"/>
      <c r="I40" s="488">
        <v>0</v>
      </c>
      <c r="J40" s="507">
        <f t="shared" si="2"/>
        <v>60</v>
      </c>
      <c r="K40" s="489">
        <f t="shared" si="4"/>
        <v>5</v>
      </c>
      <c r="L40" s="490">
        <f t="shared" si="5"/>
        <v>6</v>
      </c>
      <c r="M40" s="508" t="str">
        <f t="shared" si="6"/>
        <v>승급</v>
      </c>
    </row>
    <row r="41" spans="1:13" ht="18" customHeight="1" thickBot="1">
      <c r="A41" s="562">
        <f>COUNTA($A$3:A40)+1</f>
        <v>20</v>
      </c>
      <c r="B41" s="563" t="s">
        <v>546</v>
      </c>
      <c r="C41" s="619">
        <v>44585</v>
      </c>
      <c r="D41" s="619">
        <v>46054</v>
      </c>
      <c r="E41" s="744">
        <f t="shared" si="3"/>
        <v>48</v>
      </c>
      <c r="F41" s="564"/>
      <c r="G41" s="565"/>
      <c r="H41" s="566"/>
      <c r="I41" s="488">
        <v>0</v>
      </c>
      <c r="J41" s="507">
        <f t="shared" si="2"/>
        <v>48</v>
      </c>
      <c r="K41" s="489">
        <f t="shared" si="4"/>
        <v>4</v>
      </c>
      <c r="L41" s="490">
        <f t="shared" si="5"/>
        <v>5</v>
      </c>
      <c r="M41" s="508" t="str">
        <f t="shared" si="6"/>
        <v>승급</v>
      </c>
    </row>
    <row r="42" spans="1:13" ht="18" customHeight="1" thickBot="1">
      <c r="A42" s="562">
        <f>COUNTA($A$3:A41)+1</f>
        <v>21</v>
      </c>
      <c r="B42" s="563" t="s">
        <v>547</v>
      </c>
      <c r="C42" s="619">
        <v>44621</v>
      </c>
      <c r="D42" s="619">
        <v>46082</v>
      </c>
      <c r="E42" s="744">
        <f t="shared" si="3"/>
        <v>48</v>
      </c>
      <c r="F42" s="564" t="s">
        <v>198</v>
      </c>
      <c r="G42" s="565">
        <v>41211</v>
      </c>
      <c r="H42" s="566">
        <v>41940</v>
      </c>
      <c r="I42" s="488">
        <f>DATEDIF(G42,H42,"m")+1</f>
        <v>24</v>
      </c>
      <c r="J42" s="507">
        <f t="shared" si="2"/>
        <v>72</v>
      </c>
      <c r="K42" s="489">
        <f t="shared" si="4"/>
        <v>6</v>
      </c>
      <c r="L42" s="490">
        <f t="shared" si="5"/>
        <v>7</v>
      </c>
      <c r="M42" s="508" t="str">
        <f t="shared" si="6"/>
        <v>승급</v>
      </c>
    </row>
    <row r="43" spans="1:13" ht="18" customHeight="1" thickBot="1">
      <c r="A43" s="562">
        <f>COUNTA($A$3:A42)+1</f>
        <v>22</v>
      </c>
      <c r="B43" s="563" t="s">
        <v>548</v>
      </c>
      <c r="C43" s="619">
        <v>44621</v>
      </c>
      <c r="D43" s="619">
        <v>46082</v>
      </c>
      <c r="E43" s="744">
        <f t="shared" si="3"/>
        <v>48</v>
      </c>
      <c r="F43" s="564"/>
      <c r="G43" s="565"/>
      <c r="H43" s="566"/>
      <c r="I43" s="488">
        <v>0</v>
      </c>
      <c r="J43" s="507">
        <f t="shared" si="2"/>
        <v>48</v>
      </c>
      <c r="K43" s="489">
        <f t="shared" si="4"/>
        <v>4</v>
      </c>
      <c r="L43" s="490">
        <f t="shared" si="5"/>
        <v>5</v>
      </c>
      <c r="M43" s="508" t="str">
        <f t="shared" si="6"/>
        <v>승급</v>
      </c>
    </row>
    <row r="44" spans="1:13" ht="18" customHeight="1">
      <c r="A44" s="959">
        <f>COUNTA($A$3:A43)+1</f>
        <v>23</v>
      </c>
      <c r="B44" s="567" t="s">
        <v>549</v>
      </c>
      <c r="C44" s="625">
        <v>44652</v>
      </c>
      <c r="D44" s="626">
        <v>46327</v>
      </c>
      <c r="E44" s="753">
        <f t="shared" si="3"/>
        <v>55</v>
      </c>
      <c r="F44" s="568" t="s">
        <v>198</v>
      </c>
      <c r="G44" s="569">
        <v>38093</v>
      </c>
      <c r="H44" s="570">
        <v>38822</v>
      </c>
      <c r="I44" s="543">
        <f>DATEDIF(G44,H44,"m")+1</f>
        <v>24</v>
      </c>
      <c r="J44" s="990">
        <f>SUM(I44:I48,E44)</f>
        <v>108</v>
      </c>
      <c r="K44" s="975">
        <f t="shared" si="4"/>
        <v>9</v>
      </c>
      <c r="L44" s="993">
        <f t="shared" si="5"/>
        <v>10</v>
      </c>
      <c r="M44" s="996" t="str">
        <f t="shared" si="6"/>
        <v>승급</v>
      </c>
    </row>
    <row r="45" spans="1:13" ht="18" customHeight="1">
      <c r="A45" s="960"/>
      <c r="B45" s="527"/>
      <c r="C45" s="628"/>
      <c r="D45" s="628"/>
      <c r="E45" s="750"/>
      <c r="F45" s="518" t="s">
        <v>550</v>
      </c>
      <c r="G45" s="504">
        <v>42240</v>
      </c>
      <c r="H45" s="505">
        <v>42278</v>
      </c>
      <c r="I45" s="506">
        <f>DATEDIF(G45,H45,"m")</f>
        <v>1</v>
      </c>
      <c r="J45" s="991"/>
      <c r="K45" s="975">
        <v>-1</v>
      </c>
      <c r="L45" s="994">
        <v>1</v>
      </c>
      <c r="M45" s="997" t="s">
        <v>518</v>
      </c>
    </row>
    <row r="46" spans="1:13" ht="18" customHeight="1">
      <c r="A46" s="960"/>
      <c r="B46" s="527"/>
      <c r="C46" s="628"/>
      <c r="D46" s="628"/>
      <c r="E46" s="750"/>
      <c r="F46" s="518" t="s">
        <v>551</v>
      </c>
      <c r="G46" s="504">
        <v>42278</v>
      </c>
      <c r="H46" s="505">
        <v>42643</v>
      </c>
      <c r="I46" s="506">
        <f>DATEDIF(G46,H46,"m")+1</f>
        <v>12</v>
      </c>
      <c r="J46" s="991"/>
      <c r="K46" s="975">
        <v>-1</v>
      </c>
      <c r="L46" s="994">
        <v>1</v>
      </c>
      <c r="M46" s="997" t="s">
        <v>518</v>
      </c>
    </row>
    <row r="47" spans="1:13" ht="18" customHeight="1">
      <c r="A47" s="960"/>
      <c r="B47" s="527"/>
      <c r="C47" s="628"/>
      <c r="D47" s="628"/>
      <c r="E47" s="750"/>
      <c r="F47" s="518" t="s">
        <v>552</v>
      </c>
      <c r="G47" s="504">
        <v>42767</v>
      </c>
      <c r="H47" s="505">
        <v>42947</v>
      </c>
      <c r="I47" s="506">
        <f>DATEDIF(G47,H47,"m")+1</f>
        <v>6</v>
      </c>
      <c r="J47" s="991"/>
      <c r="K47" s="975">
        <v>-1</v>
      </c>
      <c r="L47" s="994">
        <v>1</v>
      </c>
      <c r="M47" s="997" t="s">
        <v>518</v>
      </c>
    </row>
    <row r="48" spans="1:13" ht="18" customHeight="1" thickBot="1">
      <c r="A48" s="961"/>
      <c r="B48" s="535"/>
      <c r="C48" s="623"/>
      <c r="D48" s="623"/>
      <c r="E48" s="747"/>
      <c r="F48" s="536" t="s">
        <v>553</v>
      </c>
      <c r="G48" s="537">
        <v>42948</v>
      </c>
      <c r="H48" s="538">
        <v>43264</v>
      </c>
      <c r="I48" s="499">
        <f>DATEDIF(G48,H48,"m")</f>
        <v>10</v>
      </c>
      <c r="J48" s="992"/>
      <c r="K48" s="975">
        <v>-1</v>
      </c>
      <c r="L48" s="995">
        <v>1</v>
      </c>
      <c r="M48" s="998" t="s">
        <v>518</v>
      </c>
    </row>
    <row r="49" spans="1:13" ht="18" customHeight="1" thickBot="1">
      <c r="A49" s="1001">
        <f>COUNTA($A$3:A48)+1</f>
        <v>24</v>
      </c>
      <c r="B49" s="571" t="s">
        <v>612</v>
      </c>
      <c r="C49" s="636">
        <v>44652</v>
      </c>
      <c r="D49" s="636">
        <v>46266</v>
      </c>
      <c r="E49" s="753">
        <f>DATEDIF(C49,D49,"m")</f>
        <v>53</v>
      </c>
      <c r="F49" s="572" t="s">
        <v>554</v>
      </c>
      <c r="G49" s="573">
        <v>36831</v>
      </c>
      <c r="H49" s="574">
        <v>37789</v>
      </c>
      <c r="I49" s="503">
        <f>ROUND(DATEDIF(G49,H49,"m")*80%,0)</f>
        <v>25</v>
      </c>
      <c r="J49" s="962">
        <f>SUM(I49:I52)+E49</f>
        <v>168</v>
      </c>
      <c r="K49" s="963">
        <f>ROUNDUP((J49-1)/12,0)+IF(MOD((J49-1),12)=0,1,0)</f>
        <v>14</v>
      </c>
      <c r="L49" s="963">
        <f>ROUNDUP(J49/12,0)+IF(MOD(J49,12)=0,1,0)</f>
        <v>15</v>
      </c>
      <c r="M49" s="964" t="s">
        <v>518</v>
      </c>
    </row>
    <row r="50" spans="1:13" ht="18" customHeight="1" thickBot="1">
      <c r="A50" s="1002"/>
      <c r="B50" s="575"/>
      <c r="C50" s="637"/>
      <c r="D50" s="637"/>
      <c r="E50" s="755"/>
      <c r="F50" s="576" t="s">
        <v>555</v>
      </c>
      <c r="G50" s="577">
        <v>37809</v>
      </c>
      <c r="H50" s="578">
        <v>39897</v>
      </c>
      <c r="I50" s="516">
        <f>ROUND(DATEDIF(G50,H50,"m")*80%,0)+1</f>
        <v>55</v>
      </c>
      <c r="J50" s="962"/>
      <c r="K50" s="963"/>
      <c r="L50" s="963"/>
      <c r="M50" s="964"/>
    </row>
    <row r="51" spans="1:13" ht="18" customHeight="1" thickBot="1">
      <c r="A51" s="1002"/>
      <c r="B51" s="575"/>
      <c r="C51" s="637"/>
      <c r="D51" s="637"/>
      <c r="E51" s="755"/>
      <c r="F51" s="576" t="s">
        <v>556</v>
      </c>
      <c r="G51" s="577">
        <v>41363</v>
      </c>
      <c r="H51" s="578">
        <v>42589</v>
      </c>
      <c r="I51" s="516">
        <f>ROUND(DATEDIF(G51,H51,"m")*80%,0)</f>
        <v>32</v>
      </c>
      <c r="J51" s="962"/>
      <c r="K51" s="963"/>
      <c r="L51" s="963"/>
      <c r="M51" s="964"/>
    </row>
    <row r="52" spans="1:13" ht="18" customHeight="1" thickBot="1">
      <c r="A52" s="1003"/>
      <c r="B52" s="579"/>
      <c r="C52" s="638"/>
      <c r="D52" s="638"/>
      <c r="E52" s="756"/>
      <c r="F52" s="580" t="s">
        <v>557</v>
      </c>
      <c r="G52" s="581">
        <v>44481</v>
      </c>
      <c r="H52" s="582">
        <v>44620</v>
      </c>
      <c r="I52" s="499">
        <f>ROUND(DATEDIF(G52,H52,"m")*80%,0)</f>
        <v>3</v>
      </c>
      <c r="J52" s="962"/>
      <c r="K52" s="963"/>
      <c r="L52" s="963"/>
      <c r="M52" s="964"/>
    </row>
    <row r="53" spans="1:13" ht="18" customHeight="1">
      <c r="A53" s="959">
        <f>COUNTA($A$3:A52)+1</f>
        <v>25</v>
      </c>
      <c r="B53" s="558" t="s">
        <v>558</v>
      </c>
      <c r="C53" s="626">
        <v>44775</v>
      </c>
      <c r="D53" s="626">
        <v>46357</v>
      </c>
      <c r="E53" s="503">
        <f>DATEDIF(C53,D53,"m")+1</f>
        <v>52</v>
      </c>
      <c r="F53" s="559" t="s">
        <v>559</v>
      </c>
      <c r="G53" s="560">
        <v>43617</v>
      </c>
      <c r="H53" s="561">
        <v>44469</v>
      </c>
      <c r="I53" s="748">
        <f>DATEDIF(G53,H53,"m")+1</f>
        <v>28</v>
      </c>
      <c r="J53" s="965">
        <f>E53+I53+I54</f>
        <v>84</v>
      </c>
      <c r="K53" s="967">
        <f>ROUNDUP((J53-1)/12,0)+IF(MOD((J53-1),12)=0,1,0)</f>
        <v>7</v>
      </c>
      <c r="L53" s="969">
        <f>ROUNDUP(J53/12,0)+IF(MOD(J53,12)=0,1,0)</f>
        <v>8</v>
      </c>
      <c r="M53" s="957" t="str">
        <f>IF(K53=L53,,"승급")</f>
        <v>승급</v>
      </c>
    </row>
    <row r="54" spans="1:13" ht="18" customHeight="1" thickBot="1">
      <c r="A54" s="961"/>
      <c r="B54" s="552"/>
      <c r="C54" s="623"/>
      <c r="D54" s="623"/>
      <c r="E54" s="747"/>
      <c r="F54" s="553" t="s">
        <v>560</v>
      </c>
      <c r="G54" s="497">
        <v>44562</v>
      </c>
      <c r="H54" s="498">
        <v>44681</v>
      </c>
      <c r="I54" s="747">
        <f>DATEDIF(G54,H54,"m")+1</f>
        <v>4</v>
      </c>
      <c r="J54" s="966">
        <f>E54+I54</f>
        <v>4</v>
      </c>
      <c r="K54" s="968"/>
      <c r="L54" s="970"/>
      <c r="M54" s="958"/>
    </row>
    <row r="55" spans="1:13" ht="18" customHeight="1">
      <c r="A55" s="959">
        <f>COUNTA($A$3:A54)+1</f>
        <v>26</v>
      </c>
      <c r="B55" s="558" t="s">
        <v>561</v>
      </c>
      <c r="C55" s="626">
        <v>44781</v>
      </c>
      <c r="D55" s="626">
        <v>46174</v>
      </c>
      <c r="E55" s="503">
        <f>DATEDIF(C55,D55,"m")+1</f>
        <v>46</v>
      </c>
      <c r="F55" s="559" t="s">
        <v>198</v>
      </c>
      <c r="G55" s="560">
        <v>39798</v>
      </c>
      <c r="H55" s="561">
        <v>40475</v>
      </c>
      <c r="I55" s="748">
        <f>DATEDIF(G55,H55,"m")</f>
        <v>22</v>
      </c>
      <c r="J55" s="965">
        <f>E55+I55+I56</f>
        <v>168</v>
      </c>
      <c r="K55" s="967">
        <f>ROUNDUP((J55-1)/12,0)+IF(MOD((J55-1),12)=0,1,0)</f>
        <v>14</v>
      </c>
      <c r="L55" s="969">
        <f>ROUNDUP(J55/12,0)+IF(MOD(J55,12)=0,1,0)</f>
        <v>15</v>
      </c>
      <c r="M55" s="957" t="str">
        <f>IF(K55=L55,,"승급")</f>
        <v>승급</v>
      </c>
    </row>
    <row r="56" spans="1:13" ht="18" customHeight="1" thickBot="1">
      <c r="A56" s="961"/>
      <c r="B56" s="552"/>
      <c r="C56" s="623"/>
      <c r="D56" s="623"/>
      <c r="E56" s="747"/>
      <c r="F56" s="553" t="s">
        <v>562</v>
      </c>
      <c r="G56" s="497">
        <v>40941</v>
      </c>
      <c r="H56" s="498">
        <v>43982</v>
      </c>
      <c r="I56" s="747">
        <f>DATEDIF(G56,H56,"m")+1</f>
        <v>100</v>
      </c>
      <c r="J56" s="966">
        <f>E56+I56</f>
        <v>100</v>
      </c>
      <c r="K56" s="968"/>
      <c r="L56" s="970"/>
      <c r="M56" s="958"/>
    </row>
    <row r="57" spans="1:13" ht="18" customHeight="1" thickBot="1">
      <c r="A57" s="562">
        <f>COUNTA($A$3:A56)+1</f>
        <v>27</v>
      </c>
      <c r="B57" s="563" t="s">
        <v>563</v>
      </c>
      <c r="C57" s="619">
        <v>44851</v>
      </c>
      <c r="D57" s="619">
        <v>46174</v>
      </c>
      <c r="E57" s="744">
        <f>DATEDIF(C57,D57,"m")</f>
        <v>43</v>
      </c>
      <c r="F57" s="564" t="s">
        <v>564</v>
      </c>
      <c r="G57" s="565">
        <v>44593</v>
      </c>
      <c r="H57" s="566">
        <v>44742</v>
      </c>
      <c r="I57" s="744">
        <f>DATEDIF(G57,H57,"m")+1</f>
        <v>5</v>
      </c>
      <c r="J57" s="507">
        <f>E57+I57</f>
        <v>48</v>
      </c>
      <c r="K57" s="489">
        <f>ROUNDUP((J57-1)/12,0)+IF(MOD((J57-1),12)=0,1,0)</f>
        <v>4</v>
      </c>
      <c r="L57" s="490">
        <f>ROUNDUP(J57/12,0)+IF(MOD(J57,12)=0,1,0)</f>
        <v>5</v>
      </c>
      <c r="M57" s="508" t="str">
        <f>IF(K57=L57,,"승급")</f>
        <v>승급</v>
      </c>
    </row>
    <row r="58" spans="1:13" ht="18" customHeight="1">
      <c r="A58" s="960">
        <f>COUNTA($A$3:A57)+1</f>
        <v>28</v>
      </c>
      <c r="B58" s="584" t="s">
        <v>565</v>
      </c>
      <c r="C58" s="621">
        <v>44958</v>
      </c>
      <c r="D58" s="621">
        <v>46327</v>
      </c>
      <c r="E58" s="746">
        <f>DATEDIF(C58,D58,"m")</f>
        <v>45</v>
      </c>
      <c r="F58" s="510" t="s">
        <v>198</v>
      </c>
      <c r="G58" s="511">
        <v>39105</v>
      </c>
      <c r="H58" s="512">
        <v>39816</v>
      </c>
      <c r="I58" s="749">
        <f>DATEDIF(G58,H58,"m")</f>
        <v>23</v>
      </c>
      <c r="J58" s="1004">
        <f>SUM(I58:I63,E58)</f>
        <v>192</v>
      </c>
      <c r="K58" s="1008">
        <f>ROUNDUP((J58-1)/12,0)+IF(MOD((J58-1),12)=0,1,0)</f>
        <v>16</v>
      </c>
      <c r="L58" s="1012">
        <f>ROUNDUP(J58/12,0)+IF(MOD(J58,12)=0,1,0)</f>
        <v>17</v>
      </c>
      <c r="M58" s="1013" t="s">
        <v>518</v>
      </c>
    </row>
    <row r="59" spans="1:13" ht="18" customHeight="1">
      <c r="A59" s="960"/>
      <c r="B59" s="583"/>
      <c r="C59" s="639"/>
      <c r="D59" s="639"/>
      <c r="E59" s="752"/>
      <c r="F59" s="513" t="s">
        <v>566</v>
      </c>
      <c r="G59" s="514">
        <v>40604</v>
      </c>
      <c r="H59" s="515">
        <v>41285</v>
      </c>
      <c r="I59" s="752">
        <f>ROUND(DATEDIF(G59,H59,"m")*80%,0)</f>
        <v>18</v>
      </c>
      <c r="J59" s="1005"/>
      <c r="K59" s="1009"/>
      <c r="L59" s="1009"/>
      <c r="M59" s="1014"/>
    </row>
    <row r="60" spans="1:13" ht="18" customHeight="1">
      <c r="A60" s="960"/>
      <c r="B60" s="583"/>
      <c r="C60" s="639"/>
      <c r="D60" s="639"/>
      <c r="E60" s="752"/>
      <c r="F60" s="513" t="s">
        <v>567</v>
      </c>
      <c r="G60" s="514">
        <v>41290</v>
      </c>
      <c r="H60" s="515">
        <v>41583</v>
      </c>
      <c r="I60" s="752">
        <f>ROUND(DATEDIF(G60,H60,"m")*80%,0)+1</f>
        <v>8</v>
      </c>
      <c r="J60" s="1005"/>
      <c r="K60" s="1009"/>
      <c r="L60" s="1009"/>
      <c r="M60" s="1014"/>
    </row>
    <row r="61" spans="1:13" ht="18" customHeight="1">
      <c r="A61" s="960"/>
      <c r="B61" s="527"/>
      <c r="C61" s="628"/>
      <c r="D61" s="628"/>
      <c r="E61" s="750"/>
      <c r="F61" s="513" t="s">
        <v>568</v>
      </c>
      <c r="G61" s="514">
        <v>41585</v>
      </c>
      <c r="H61" s="515">
        <v>42062</v>
      </c>
      <c r="I61" s="752">
        <f>ROUND(DATEDIF(G61,H61,"m")*80%,0)</f>
        <v>12</v>
      </c>
      <c r="J61" s="1006"/>
      <c r="K61" s="1010"/>
      <c r="L61" s="1010"/>
      <c r="M61" s="1015"/>
    </row>
    <row r="62" spans="1:13" ht="18" customHeight="1">
      <c r="A62" s="960"/>
      <c r="B62" s="527"/>
      <c r="C62" s="628"/>
      <c r="D62" s="628"/>
      <c r="E62" s="750"/>
      <c r="F62" s="513" t="s">
        <v>569</v>
      </c>
      <c r="G62" s="514">
        <v>42065</v>
      </c>
      <c r="H62" s="515">
        <v>43404</v>
      </c>
      <c r="I62" s="752">
        <f>ROUND(DATEDIF(G62,H62,"m")*80%,0)+1</f>
        <v>35</v>
      </c>
      <c r="J62" s="1006"/>
      <c r="K62" s="1010"/>
      <c r="L62" s="1010"/>
      <c r="M62" s="1015"/>
    </row>
    <row r="63" spans="1:13" ht="18" customHeight="1" thickBot="1">
      <c r="A63" s="961"/>
      <c r="B63" s="535"/>
      <c r="C63" s="623"/>
      <c r="D63" s="623"/>
      <c r="E63" s="747"/>
      <c r="F63" s="536" t="s">
        <v>570</v>
      </c>
      <c r="G63" s="537">
        <v>43405</v>
      </c>
      <c r="H63" s="538">
        <v>44957</v>
      </c>
      <c r="I63" s="747">
        <f>DATEDIF(G63,H63,"m")+1</f>
        <v>51</v>
      </c>
      <c r="J63" s="1007"/>
      <c r="K63" s="1011"/>
      <c r="L63" s="1011"/>
      <c r="M63" s="1016"/>
    </row>
    <row r="64" spans="1:13" ht="18" customHeight="1">
      <c r="A64" s="959">
        <f>COUNTA($A$3:A63)+1</f>
        <v>29</v>
      </c>
      <c r="B64" s="558" t="s">
        <v>571</v>
      </c>
      <c r="C64" s="626">
        <v>44986</v>
      </c>
      <c r="D64" s="626">
        <v>46296</v>
      </c>
      <c r="E64" s="748">
        <f>DATEDIF(C64,D64,"m")</f>
        <v>43</v>
      </c>
      <c r="F64" s="559" t="s">
        <v>572</v>
      </c>
      <c r="G64" s="560">
        <v>38824</v>
      </c>
      <c r="H64" s="561">
        <v>42004</v>
      </c>
      <c r="I64" s="748">
        <f>ROUND(DATEDIF(G64,H64,"m")*80%,0)</f>
        <v>83</v>
      </c>
      <c r="J64" s="965">
        <f>E64+I64+I65</f>
        <v>204</v>
      </c>
      <c r="K64" s="967">
        <f>ROUNDUP((J64-1)/12,0)+IF(MOD((J64-1),12)=0,1,0)</f>
        <v>17</v>
      </c>
      <c r="L64" s="969">
        <f>ROUNDUP(J64/12,0)+IF(MOD(J64,12)=0,1,0)</f>
        <v>18</v>
      </c>
      <c r="M64" s="957" t="str">
        <f>IF(K64=L64,,"승급")</f>
        <v>승급</v>
      </c>
    </row>
    <row r="65" spans="1:13" ht="18" customHeight="1" thickBot="1">
      <c r="A65" s="961"/>
      <c r="B65" s="552"/>
      <c r="C65" s="623"/>
      <c r="D65" s="623"/>
      <c r="E65" s="747"/>
      <c r="F65" s="553" t="s">
        <v>573</v>
      </c>
      <c r="G65" s="497">
        <v>42005</v>
      </c>
      <c r="H65" s="498">
        <v>44980</v>
      </c>
      <c r="I65" s="754">
        <f>ROUND(DATEDIF(G65,H65,"m")*80%,0)</f>
        <v>78</v>
      </c>
      <c r="J65" s="966">
        <f>E65+I65</f>
        <v>78</v>
      </c>
      <c r="K65" s="968"/>
      <c r="L65" s="970"/>
      <c r="M65" s="958"/>
    </row>
    <row r="66" spans="1:13" ht="18" customHeight="1" thickBot="1">
      <c r="A66" s="959">
        <f>COUNTA($A$3:A65)+1</f>
        <v>30</v>
      </c>
      <c r="B66" s="533" t="s">
        <v>574</v>
      </c>
      <c r="C66" s="626">
        <v>44998</v>
      </c>
      <c r="D66" s="626">
        <v>46235</v>
      </c>
      <c r="E66" s="503">
        <f>DATEDIF(C66,D66,"m")+1</f>
        <v>41</v>
      </c>
      <c r="F66" s="534" t="s">
        <v>198</v>
      </c>
      <c r="G66" s="501">
        <v>40015</v>
      </c>
      <c r="H66" s="502">
        <v>40692</v>
      </c>
      <c r="I66" s="748">
        <f>DATEDIF(G66,H66,"m")</f>
        <v>22</v>
      </c>
      <c r="J66" s="962">
        <f>SUM(I66:I69)+E66</f>
        <v>120</v>
      </c>
      <c r="K66" s="963">
        <f>ROUNDUP((J66-1)/12,0)+IF(MOD((J66-1),12)=0,1,0)</f>
        <v>10</v>
      </c>
      <c r="L66" s="963">
        <f>ROUNDUP(J66/12,0)+IF(MOD(J66,12)=0,1,0)</f>
        <v>11</v>
      </c>
      <c r="M66" s="964" t="s">
        <v>518</v>
      </c>
    </row>
    <row r="67" spans="1:13" ht="18" customHeight="1" thickBot="1">
      <c r="A67" s="960"/>
      <c r="B67" s="584"/>
      <c r="C67" s="621"/>
      <c r="D67" s="621"/>
      <c r="E67" s="746"/>
      <c r="F67" s="510" t="s">
        <v>575</v>
      </c>
      <c r="G67" s="511">
        <v>42278</v>
      </c>
      <c r="H67" s="512">
        <v>43388</v>
      </c>
      <c r="I67" s="746">
        <f>DATEDIF(G67,H67,"m")</f>
        <v>36</v>
      </c>
      <c r="J67" s="962"/>
      <c r="K67" s="963"/>
      <c r="L67" s="963"/>
      <c r="M67" s="964"/>
    </row>
    <row r="68" spans="1:13" ht="18" customHeight="1" thickBot="1">
      <c r="A68" s="960"/>
      <c r="B68" s="583"/>
      <c r="C68" s="639"/>
      <c r="D68" s="639"/>
      <c r="E68" s="752"/>
      <c r="F68" s="513" t="s">
        <v>576</v>
      </c>
      <c r="G68" s="514">
        <v>43542</v>
      </c>
      <c r="H68" s="515">
        <v>43634</v>
      </c>
      <c r="I68" s="752">
        <f>DATEDIF(G68,H68,"m")</f>
        <v>3</v>
      </c>
      <c r="J68" s="962"/>
      <c r="K68" s="963"/>
      <c r="L68" s="963"/>
      <c r="M68" s="964"/>
    </row>
    <row r="69" spans="1:13" ht="18" customHeight="1" thickBot="1">
      <c r="A69" s="961"/>
      <c r="B69" s="535"/>
      <c r="C69" s="623"/>
      <c r="D69" s="623"/>
      <c r="E69" s="747"/>
      <c r="F69" s="536" t="s">
        <v>577</v>
      </c>
      <c r="G69" s="537">
        <v>44409</v>
      </c>
      <c r="H69" s="538">
        <v>44965</v>
      </c>
      <c r="I69" s="747">
        <f>DATEDIF(G69,H69,"m")</f>
        <v>18</v>
      </c>
      <c r="J69" s="962"/>
      <c r="K69" s="963"/>
      <c r="L69" s="963"/>
      <c r="M69" s="964"/>
    </row>
    <row r="70" spans="1:13" ht="18" customHeight="1">
      <c r="A70" s="959">
        <f>COUNTA($A$3:A69)+1</f>
        <v>31</v>
      </c>
      <c r="B70" s="567" t="s">
        <v>578</v>
      </c>
      <c r="C70" s="626">
        <v>45084</v>
      </c>
      <c r="D70" s="626">
        <v>46296</v>
      </c>
      <c r="E70" s="503">
        <f>DATEDIF(C70,D70,"m")+1</f>
        <v>40</v>
      </c>
      <c r="F70" s="534" t="s">
        <v>198</v>
      </c>
      <c r="G70" s="501">
        <v>37627</v>
      </c>
      <c r="H70" s="502">
        <v>38440</v>
      </c>
      <c r="I70" s="749">
        <f>ROUND(DATEDIF(G70,H70,"m")*100%,0)</f>
        <v>26</v>
      </c>
      <c r="J70" s="982">
        <f>E70+I70+I71+I72</f>
        <v>168</v>
      </c>
      <c r="K70" s="984">
        <f>ROUNDUP((J70-1)/12,0)+IF(MOD((J70-1),12)=0,1,0)</f>
        <v>14</v>
      </c>
      <c r="L70" s="986">
        <f>ROUNDUP(J70/12,0)+IF(MOD(J70,12)=0,1,0)</f>
        <v>15</v>
      </c>
      <c r="M70" s="988" t="str">
        <f>IF(K70=L70,,"승급")</f>
        <v>승급</v>
      </c>
    </row>
    <row r="71" spans="1:13" ht="18" customHeight="1">
      <c r="A71" s="960"/>
      <c r="B71" s="520"/>
      <c r="C71" s="627"/>
      <c r="D71" s="627"/>
      <c r="E71" s="749"/>
      <c r="F71" s="518" t="s">
        <v>579</v>
      </c>
      <c r="G71" s="504">
        <v>40019</v>
      </c>
      <c r="H71" s="505">
        <v>43039</v>
      </c>
      <c r="I71" s="749">
        <f>ROUND(DATEDIF(G71,H71,"m")*80%,0)+1</f>
        <v>80</v>
      </c>
      <c r="J71" s="974"/>
      <c r="K71" s="975">
        <v>-1</v>
      </c>
      <c r="L71" s="976">
        <v>1</v>
      </c>
      <c r="M71" s="977" t="s">
        <v>518</v>
      </c>
    </row>
    <row r="72" spans="1:13" ht="18" customHeight="1" thickBot="1">
      <c r="A72" s="961"/>
      <c r="B72" s="521"/>
      <c r="C72" s="635"/>
      <c r="D72" s="635"/>
      <c r="E72" s="754"/>
      <c r="F72" s="536" t="s">
        <v>580</v>
      </c>
      <c r="G72" s="537">
        <v>44245</v>
      </c>
      <c r="H72" s="538">
        <v>45082</v>
      </c>
      <c r="I72" s="754">
        <f>ROUND(DATEDIF(G72,H72,"m")*80%,0)</f>
        <v>22</v>
      </c>
      <c r="J72" s="983"/>
      <c r="K72" s="985">
        <v>-1</v>
      </c>
      <c r="L72" s="987">
        <v>1</v>
      </c>
      <c r="M72" s="989" t="s">
        <v>518</v>
      </c>
    </row>
    <row r="73" spans="1:13" ht="18" customHeight="1" thickBot="1">
      <c r="A73" s="562">
        <f>COUNTA($A$3:A72)+1</f>
        <v>32</v>
      </c>
      <c r="B73" s="563" t="s">
        <v>581</v>
      </c>
      <c r="C73" s="619">
        <v>45278</v>
      </c>
      <c r="D73" s="619">
        <v>46023</v>
      </c>
      <c r="E73" s="488">
        <f>DATEDIF(C73,D73,"m")</f>
        <v>24</v>
      </c>
      <c r="F73" s="564"/>
      <c r="G73" s="565"/>
      <c r="H73" s="566"/>
      <c r="I73" s="744">
        <f>DATEDIF(G73,H73,"m")</f>
        <v>0</v>
      </c>
      <c r="J73" s="585">
        <f>I73+E73</f>
        <v>24</v>
      </c>
      <c r="K73" s="489">
        <f>ROUNDUP((J73-1)/12,0)+IF(MOD((J73-1),12)=0,1,0)</f>
        <v>2</v>
      </c>
      <c r="L73" s="490">
        <f>ROUNDUP(J73/12,0)+IF(MOD(J73,12)=0,1,0)</f>
        <v>3</v>
      </c>
      <c r="M73" s="508" t="str">
        <f>IF(K73=L73,,"승급")</f>
        <v>승급</v>
      </c>
    </row>
    <row r="74" spans="1:13" ht="18" customHeight="1">
      <c r="A74" s="959">
        <f>COUNTA($A$3:A73)+1</f>
        <v>33</v>
      </c>
      <c r="B74" s="558" t="s">
        <v>582</v>
      </c>
      <c r="C74" s="626">
        <v>45281</v>
      </c>
      <c r="D74" s="626">
        <v>46082</v>
      </c>
      <c r="E74" s="503">
        <f>DATEDIF(C74,D74,"m")</f>
        <v>26</v>
      </c>
      <c r="F74" s="559" t="s">
        <v>198</v>
      </c>
      <c r="G74" s="560">
        <v>35299</v>
      </c>
      <c r="H74" s="561">
        <v>36089</v>
      </c>
      <c r="I74" s="748">
        <f>DATEDIF(G74,H74,"m")+1</f>
        <v>26</v>
      </c>
      <c r="J74" s="965">
        <f>E74+I74+I75</f>
        <v>108</v>
      </c>
      <c r="K74" s="967">
        <f>ROUNDUP((J74-1)/12,0)+IF(MOD((J74-1),12)=0,1,0)</f>
        <v>9</v>
      </c>
      <c r="L74" s="969">
        <f>ROUNDUP(J74/12,0)+IF(MOD(J74,12)=0,1,0)</f>
        <v>10</v>
      </c>
      <c r="M74" s="957" t="str">
        <f>IF(K74=L74,,"승급")</f>
        <v>승급</v>
      </c>
    </row>
    <row r="75" spans="1:13" ht="18" customHeight="1" thickBot="1">
      <c r="A75" s="961"/>
      <c r="B75" s="552"/>
      <c r="C75" s="623"/>
      <c r="D75" s="623"/>
      <c r="E75" s="747"/>
      <c r="F75" s="553" t="s">
        <v>583</v>
      </c>
      <c r="G75" s="497">
        <v>43191</v>
      </c>
      <c r="H75" s="498">
        <v>44895</v>
      </c>
      <c r="I75" s="754">
        <f>DATEDIF(G75,H75,"m")+1</f>
        <v>56</v>
      </c>
      <c r="J75" s="966">
        <f>E75+I75</f>
        <v>56</v>
      </c>
      <c r="K75" s="968"/>
      <c r="L75" s="970"/>
      <c r="M75" s="958"/>
    </row>
    <row r="76" spans="1:13" ht="18" customHeight="1">
      <c r="A76" s="971">
        <f>COUNTA($A$3:A75)+1</f>
        <v>34</v>
      </c>
      <c r="B76" s="584" t="s">
        <v>584</v>
      </c>
      <c r="C76" s="640">
        <v>45299</v>
      </c>
      <c r="D76" s="621">
        <v>46266</v>
      </c>
      <c r="E76" s="503">
        <f>DATEDIF(C76,D76,"m")</f>
        <v>31</v>
      </c>
      <c r="F76" s="510" t="s">
        <v>198</v>
      </c>
      <c r="G76" s="511">
        <v>42551</v>
      </c>
      <c r="H76" s="512">
        <v>43280</v>
      </c>
      <c r="I76" s="746">
        <f>DATEDIF(G76,H76,"m")+1</f>
        <v>24</v>
      </c>
      <c r="J76" s="974">
        <f>E76+I76+I77+I78</f>
        <v>84</v>
      </c>
      <c r="K76" s="975">
        <f>ROUNDUP((J76-1)/12,0)+IF(MOD((J76-1),12)=0,1,0)</f>
        <v>7</v>
      </c>
      <c r="L76" s="976">
        <f>ROUNDUP(J76/12,0)+IF(MOD(J76,12)=0,1,0)</f>
        <v>8</v>
      </c>
      <c r="M76" s="977" t="str">
        <f>IF(K76=L76,,"승급")</f>
        <v>승급</v>
      </c>
    </row>
    <row r="77" spans="1:13" ht="18" customHeight="1">
      <c r="A77" s="972"/>
      <c r="B77" s="527"/>
      <c r="C77" s="632"/>
      <c r="D77" s="628"/>
      <c r="E77" s="752"/>
      <c r="F77" s="518" t="s">
        <v>585</v>
      </c>
      <c r="G77" s="504">
        <v>44172</v>
      </c>
      <c r="H77" s="505">
        <v>44620</v>
      </c>
      <c r="I77" s="746">
        <f>DATEDIF(G77,H77,"m")+1</f>
        <v>15</v>
      </c>
      <c r="J77" s="974"/>
      <c r="K77" s="975">
        <v>-1</v>
      </c>
      <c r="L77" s="976">
        <v>1</v>
      </c>
      <c r="M77" s="977" t="s">
        <v>518</v>
      </c>
    </row>
    <row r="78" spans="1:13" ht="18" customHeight="1" thickBot="1">
      <c r="A78" s="973"/>
      <c r="B78" s="535"/>
      <c r="C78" s="634"/>
      <c r="D78" s="623"/>
      <c r="E78" s="747"/>
      <c r="F78" s="536" t="s">
        <v>585</v>
      </c>
      <c r="G78" s="537">
        <v>44809</v>
      </c>
      <c r="H78" s="538">
        <v>45245</v>
      </c>
      <c r="I78" s="747">
        <f>DATEDIF(G78,H78,"m")</f>
        <v>14</v>
      </c>
      <c r="J78" s="983"/>
      <c r="K78" s="985">
        <v>-1</v>
      </c>
      <c r="L78" s="987">
        <v>1</v>
      </c>
      <c r="M78" s="989" t="s">
        <v>518</v>
      </c>
    </row>
    <row r="79" spans="1:13" ht="18" customHeight="1">
      <c r="A79" s="959">
        <f>COUNTA($A$3:A78)+1</f>
        <v>35</v>
      </c>
      <c r="B79" s="558" t="s">
        <v>613</v>
      </c>
      <c r="C79" s="626">
        <v>45353</v>
      </c>
      <c r="D79" s="626">
        <v>46204</v>
      </c>
      <c r="E79" s="503">
        <f>DATEDIF(C79,D79,"m")</f>
        <v>27</v>
      </c>
      <c r="F79" s="559" t="s">
        <v>614</v>
      </c>
      <c r="G79" s="560">
        <v>41334</v>
      </c>
      <c r="H79" s="561">
        <v>42063</v>
      </c>
      <c r="I79" s="749">
        <f>ROUND(DATEDIF(G79,H79,"m")*80%,0)+1</f>
        <v>19</v>
      </c>
      <c r="J79" s="965">
        <f>E79+I79+I80</f>
        <v>96</v>
      </c>
      <c r="K79" s="967">
        <f>ROUNDUP((J79-1)/12,0)+IF(MOD((J79-1),12)=0,1,0)</f>
        <v>8</v>
      </c>
      <c r="L79" s="969">
        <f>ROUNDUP(J79/12,0)+IF(MOD(J79,12)=0,1,0)</f>
        <v>9</v>
      </c>
      <c r="M79" s="957" t="str">
        <f>IF(K79=L79,,"승급")</f>
        <v>승급</v>
      </c>
    </row>
    <row r="80" spans="1:13" ht="18" customHeight="1" thickBot="1">
      <c r="A80" s="961"/>
      <c r="B80" s="552"/>
      <c r="C80" s="623"/>
      <c r="D80" s="623"/>
      <c r="E80" s="747"/>
      <c r="F80" s="553" t="s">
        <v>615</v>
      </c>
      <c r="G80" s="497">
        <v>42064</v>
      </c>
      <c r="H80" s="498">
        <v>43926</v>
      </c>
      <c r="I80" s="754">
        <f>ROUND(DATEDIF(G80,H80,"m")*80%,0)+1</f>
        <v>50</v>
      </c>
      <c r="J80" s="966">
        <f>E80+I80</f>
        <v>50</v>
      </c>
      <c r="K80" s="968"/>
      <c r="L80" s="970"/>
      <c r="M80" s="958"/>
    </row>
    <row r="81" spans="1:13" ht="18" customHeight="1">
      <c r="A81" s="959">
        <f>COUNTA($A$3:A80)+1</f>
        <v>36</v>
      </c>
      <c r="B81" s="558" t="s">
        <v>616</v>
      </c>
      <c r="C81" s="626">
        <v>45383</v>
      </c>
      <c r="D81" s="626">
        <v>46143</v>
      </c>
      <c r="E81" s="503">
        <f>DATEDIF(C81,D81,"m")</f>
        <v>25</v>
      </c>
      <c r="F81" s="559" t="s">
        <v>198</v>
      </c>
      <c r="G81" s="560">
        <v>41380</v>
      </c>
      <c r="H81" s="561">
        <v>42019</v>
      </c>
      <c r="I81" s="748">
        <f>DATEDIF(G81,H81,"m")+1</f>
        <v>21</v>
      </c>
      <c r="J81" s="965">
        <f>E81+I81+I82</f>
        <v>96</v>
      </c>
      <c r="K81" s="967">
        <f>ROUNDUP((J81-1)/12,0)+IF(MOD((J81-1),12)=0,1,0)</f>
        <v>8</v>
      </c>
      <c r="L81" s="969">
        <f>ROUNDUP(J81/12,0)+IF(MOD(J81,12)=0,1,0)</f>
        <v>9</v>
      </c>
      <c r="M81" s="957" t="str">
        <f>IF(K81=L81,,"승급")</f>
        <v>승급</v>
      </c>
    </row>
    <row r="82" spans="1:13" ht="18" customHeight="1" thickBot="1">
      <c r="A82" s="961"/>
      <c r="B82" s="552"/>
      <c r="C82" s="623"/>
      <c r="D82" s="623"/>
      <c r="E82" s="747"/>
      <c r="F82" s="553" t="s">
        <v>583</v>
      </c>
      <c r="G82" s="497">
        <v>43678</v>
      </c>
      <c r="H82" s="498">
        <v>45205</v>
      </c>
      <c r="I82" s="754">
        <f>DATEDIF(G82,H82,"m")</f>
        <v>50</v>
      </c>
      <c r="J82" s="966">
        <f>E82+I82</f>
        <v>50</v>
      </c>
      <c r="K82" s="968"/>
      <c r="L82" s="970"/>
      <c r="M82" s="958"/>
    </row>
    <row r="83" spans="1:13" ht="18" customHeight="1" thickBot="1">
      <c r="A83" s="484">
        <f>COUNTA($A$3:A82)+1</f>
        <v>37</v>
      </c>
      <c r="B83" s="490" t="s">
        <v>617</v>
      </c>
      <c r="C83" s="619">
        <v>45383</v>
      </c>
      <c r="D83" s="619">
        <v>46204</v>
      </c>
      <c r="E83" s="488">
        <f>DATEDIF(C83,D83,"m")</f>
        <v>27</v>
      </c>
      <c r="F83" s="564" t="s">
        <v>586</v>
      </c>
      <c r="G83" s="565">
        <v>43658</v>
      </c>
      <c r="H83" s="566">
        <v>44315</v>
      </c>
      <c r="I83" s="744">
        <f>ROUND(DATEDIF(G83,H83,"m")*100%,0)</f>
        <v>21</v>
      </c>
      <c r="J83" s="585">
        <f>E83+I83</f>
        <v>48</v>
      </c>
      <c r="K83" s="489">
        <f>ROUNDUP((J83-1)/12,0)+IF(MOD((J83-1),12)=0,1,0)</f>
        <v>4</v>
      </c>
      <c r="L83" s="490">
        <f>ROUNDUP(J83/12,0)+IF(MOD(J83,12)=0,1,0)</f>
        <v>5</v>
      </c>
      <c r="M83" s="508" t="str">
        <f>IF(K83=L83,,"승급")</f>
        <v>승급</v>
      </c>
    </row>
    <row r="84" spans="1:13" ht="18" customHeight="1" thickBot="1">
      <c r="A84" s="484">
        <f>COUNTA($A$3:A83)+1</f>
        <v>38</v>
      </c>
      <c r="B84" s="490" t="s">
        <v>618</v>
      </c>
      <c r="C84" s="619">
        <v>45425</v>
      </c>
      <c r="D84" s="619">
        <v>46296</v>
      </c>
      <c r="E84" s="488">
        <f>DATEDIF(C84,D84,"m")</f>
        <v>28</v>
      </c>
      <c r="F84" s="564" t="s">
        <v>587</v>
      </c>
      <c r="G84" s="565">
        <v>44652</v>
      </c>
      <c r="H84" s="566">
        <v>45402</v>
      </c>
      <c r="I84" s="744">
        <f>ROUND(DATEDIF(G84,H84,"m")*80%,0)+1</f>
        <v>20</v>
      </c>
      <c r="J84" s="585">
        <f>E84+I84</f>
        <v>48</v>
      </c>
      <c r="K84" s="489">
        <f>ROUNDUP((J84-1)/12,0)+IF(MOD((J84-1),12)=0,1,0)</f>
        <v>4</v>
      </c>
      <c r="L84" s="490">
        <f>ROUNDUP(J84/12,0)+IF(MOD(J84,12)=0,1,0)</f>
        <v>5</v>
      </c>
      <c r="M84" s="508" t="str">
        <f>IF(K84=L84,,"승급")</f>
        <v>승급</v>
      </c>
    </row>
    <row r="85" spans="1:13" ht="18" customHeight="1">
      <c r="A85" s="959">
        <f>COUNTA($A$3:A84)+1</f>
        <v>39</v>
      </c>
      <c r="B85" s="539" t="s">
        <v>619</v>
      </c>
      <c r="C85" s="626">
        <v>45488</v>
      </c>
      <c r="D85" s="626">
        <v>46296</v>
      </c>
      <c r="E85" s="503">
        <f>DATEDIF(C85,D85,"m")</f>
        <v>26</v>
      </c>
      <c r="F85" s="559" t="s">
        <v>620</v>
      </c>
      <c r="G85" s="560">
        <v>44550</v>
      </c>
      <c r="H85" s="561">
        <v>45305</v>
      </c>
      <c r="I85" s="749">
        <f>ROUND(DATEDIF(G85,H85,"m")*80%,0)</f>
        <v>19</v>
      </c>
      <c r="J85" s="965">
        <f>E85+I85+I86</f>
        <v>48</v>
      </c>
      <c r="K85" s="967">
        <f>ROUNDUP((J85-1)/12,0)+IF(MOD((J85-1),12)=0,1,0)</f>
        <v>4</v>
      </c>
      <c r="L85" s="969">
        <f>ROUNDUP(J85/12,0)+IF(MOD(J85,12)=0,1,0)</f>
        <v>5</v>
      </c>
      <c r="M85" s="957" t="str">
        <f>IF(K85=L85,,"승급")</f>
        <v>승급</v>
      </c>
    </row>
    <row r="86" spans="1:13" ht="18" customHeight="1" thickBot="1">
      <c r="A86" s="961"/>
      <c r="B86" s="552"/>
      <c r="C86" s="623"/>
      <c r="D86" s="623"/>
      <c r="E86" s="747"/>
      <c r="F86" s="553" t="s">
        <v>621</v>
      </c>
      <c r="G86" s="497">
        <v>45393</v>
      </c>
      <c r="H86" s="498">
        <v>45473</v>
      </c>
      <c r="I86" s="754">
        <f>ROUND(DATEDIF(G86,H86,"m")*80%,0)+1</f>
        <v>3</v>
      </c>
      <c r="J86" s="966">
        <f>E86+I86</f>
        <v>3</v>
      </c>
      <c r="K86" s="968"/>
      <c r="L86" s="970"/>
      <c r="M86" s="958"/>
    </row>
    <row r="87" spans="1:13" ht="18" customHeight="1">
      <c r="A87" s="959">
        <f>COUNTA($A$3:A86)+1</f>
        <v>40</v>
      </c>
      <c r="B87" s="539" t="s">
        <v>622</v>
      </c>
      <c r="C87" s="626">
        <v>45505</v>
      </c>
      <c r="D87" s="626">
        <v>46235</v>
      </c>
      <c r="E87" s="503">
        <f>DATEDIF(C87,D87,"m")</f>
        <v>24</v>
      </c>
      <c r="F87" s="559" t="s">
        <v>623</v>
      </c>
      <c r="G87" s="560">
        <v>44987</v>
      </c>
      <c r="H87" s="561">
        <v>45139</v>
      </c>
      <c r="I87" s="749">
        <f>ROUND(DATEDIF(G87,H87,"m")*80%,0)</f>
        <v>3</v>
      </c>
      <c r="J87" s="965">
        <f>E87+I87+I88</f>
        <v>36</v>
      </c>
      <c r="K87" s="967">
        <f>ROUNDUP((J87-1)/12,0)+IF(MOD((J87-1),12)=0,1,0)</f>
        <v>3</v>
      </c>
      <c r="L87" s="969">
        <f>ROUNDUP(J87/12,0)+IF(MOD(J87,12)=0,1,0)</f>
        <v>4</v>
      </c>
      <c r="M87" s="957" t="str">
        <f>IF(K87=L87,,"승급")</f>
        <v>승급</v>
      </c>
    </row>
    <row r="88" spans="1:13" ht="18" customHeight="1" thickBot="1">
      <c r="A88" s="961"/>
      <c r="B88" s="552"/>
      <c r="C88" s="623"/>
      <c r="D88" s="623"/>
      <c r="E88" s="747"/>
      <c r="F88" s="553" t="s">
        <v>624</v>
      </c>
      <c r="G88" s="497">
        <v>45170</v>
      </c>
      <c r="H88" s="498">
        <v>45502</v>
      </c>
      <c r="I88" s="754">
        <f>ROUND(DATEDIF(G88,H88,"m")*80%,0)+1</f>
        <v>9</v>
      </c>
      <c r="J88" s="966">
        <f>E88+I88</f>
        <v>9</v>
      </c>
      <c r="K88" s="968"/>
      <c r="L88" s="970"/>
      <c r="M88" s="958"/>
    </row>
    <row r="89" spans="1:13" ht="17.25" thickBot="1">
      <c r="A89" s="484">
        <f>COUNTA($A$3:A88)+1</f>
        <v>41</v>
      </c>
      <c r="B89" s="490" t="s">
        <v>662</v>
      </c>
      <c r="C89" s="619">
        <v>45754</v>
      </c>
      <c r="D89" s="619">
        <v>46327</v>
      </c>
      <c r="E89" s="488">
        <f>DATEDIF(C89,D89,"m")</f>
        <v>18</v>
      </c>
      <c r="F89" s="564" t="s">
        <v>586</v>
      </c>
      <c r="G89" s="565">
        <v>43990</v>
      </c>
      <c r="H89" s="566">
        <v>44537</v>
      </c>
      <c r="I89" s="744">
        <f>ROUND(DATEDIF(G89,H89,"m")*100%,0)+1</f>
        <v>18</v>
      </c>
      <c r="J89" s="585">
        <f>E89+I89</f>
        <v>36</v>
      </c>
      <c r="K89" s="489">
        <f>ROUNDUP((J89-1)/12,0)+IF(MOD((J89-1),12)=0,1,0)</f>
        <v>3</v>
      </c>
      <c r="L89" s="490">
        <f>ROUNDUP(J89/12,0)+IF(MOD(J89,12)=0,1,0)</f>
        <v>4</v>
      </c>
      <c r="M89" s="508" t="str">
        <f>IF(K89=L89,,"승급")</f>
        <v>승급</v>
      </c>
    </row>
    <row r="90" spans="1:13" ht="17.25" thickBot="1">
      <c r="A90" s="484">
        <f>COUNTA($A$3:A89)+1</f>
        <v>42</v>
      </c>
      <c r="B90" s="490" t="s">
        <v>665</v>
      </c>
      <c r="C90" s="619">
        <v>45839</v>
      </c>
      <c r="D90" s="619">
        <v>46204</v>
      </c>
      <c r="E90" s="488">
        <f>DATEDIF(C90,D90,"m")</f>
        <v>12</v>
      </c>
      <c r="F90" s="564"/>
      <c r="G90" s="565"/>
      <c r="H90" s="566"/>
      <c r="I90" s="744">
        <f>ROUND(DATEDIF(G90,H90,"m")*100%,0)</f>
        <v>0</v>
      </c>
      <c r="J90" s="585">
        <f>E90+I90</f>
        <v>12</v>
      </c>
      <c r="K90" s="489">
        <f>ROUNDUP((J90-1)/12,0)+IF(MOD((J90-1),12)=0,1,0)</f>
        <v>1</v>
      </c>
      <c r="L90" s="490">
        <f>ROUNDUP(J90/12,0)+IF(MOD(J90,12)=0,1,0)</f>
        <v>2</v>
      </c>
      <c r="M90" s="508" t="str">
        <f>IF(K90=L90,,"승급")</f>
        <v>승급</v>
      </c>
    </row>
    <row r="91" spans="1:13">
      <c r="A91" s="959">
        <f>COUNTA($A$3:A90)+1</f>
        <v>43</v>
      </c>
      <c r="B91" s="539" t="s">
        <v>954</v>
      </c>
      <c r="C91" s="626">
        <v>45962</v>
      </c>
      <c r="D91" s="626">
        <v>46113</v>
      </c>
      <c r="E91" s="503">
        <f>DATEDIF(C91,D91,"m")</f>
        <v>5</v>
      </c>
      <c r="F91" s="559" t="s">
        <v>586</v>
      </c>
      <c r="G91" s="560">
        <v>41968</v>
      </c>
      <c r="H91" s="561">
        <v>42606</v>
      </c>
      <c r="I91" s="749">
        <f>ROUND(DATEDIF(G91,H91,"m")*100%,0)+1</f>
        <v>21</v>
      </c>
      <c r="J91" s="965">
        <f>E91+I91+I92</f>
        <v>48</v>
      </c>
      <c r="K91" s="967">
        <f>ROUNDUP((J91-1)/12,0)+IF(MOD((J91-1),12)=0,1,0)</f>
        <v>4</v>
      </c>
      <c r="L91" s="969">
        <f>ROUNDUP(J91/12,0)+IF(MOD(J91,12)=0,1,0)</f>
        <v>5</v>
      </c>
      <c r="M91" s="957" t="str">
        <f>IF(K91=L91,,"승급")</f>
        <v>승급</v>
      </c>
    </row>
    <row r="92" spans="1:13" ht="17.25" thickBot="1">
      <c r="A92" s="961"/>
      <c r="B92" s="552"/>
      <c r="C92" s="623"/>
      <c r="D92" s="623"/>
      <c r="E92" s="747"/>
      <c r="F92" s="553" t="s">
        <v>955</v>
      </c>
      <c r="G92" s="497">
        <v>44713</v>
      </c>
      <c r="H92" s="498">
        <v>45382</v>
      </c>
      <c r="I92" s="754">
        <f>ROUND(DATEDIF(G92,H92,"m")*100%,0)+1</f>
        <v>22</v>
      </c>
      <c r="J92" s="966">
        <f>E92+I92</f>
        <v>22</v>
      </c>
      <c r="K92" s="968"/>
      <c r="L92" s="970"/>
      <c r="M92" s="958"/>
    </row>
    <row r="93" spans="1:13">
      <c r="B93" s="641"/>
      <c r="C93" s="617"/>
      <c r="D93" s="617"/>
      <c r="E93" s="617"/>
      <c r="F93" s="760"/>
      <c r="G93" s="617"/>
      <c r="H93" s="617"/>
      <c r="J93" s="617"/>
    </row>
    <row r="94" spans="1:13">
      <c r="B94" s="641"/>
      <c r="C94" s="617"/>
      <c r="D94" s="617"/>
      <c r="E94" s="617"/>
      <c r="F94" s="760"/>
      <c r="G94" s="617"/>
      <c r="H94" s="617"/>
      <c r="J94" s="617"/>
    </row>
    <row r="95" spans="1:13">
      <c r="B95" s="641"/>
      <c r="C95" s="617"/>
      <c r="D95" s="617"/>
      <c r="E95" s="617"/>
      <c r="F95" s="645"/>
      <c r="G95" s="617"/>
      <c r="H95" s="617"/>
      <c r="J95" s="617"/>
    </row>
    <row r="96" spans="1:13">
      <c r="B96" s="641"/>
      <c r="C96" s="617"/>
      <c r="D96" s="617"/>
      <c r="E96" s="617"/>
      <c r="F96" s="645"/>
      <c r="G96" s="617"/>
      <c r="H96" s="617"/>
      <c r="J96" s="617"/>
    </row>
    <row r="97" spans="2:10">
      <c r="B97" s="641"/>
      <c r="C97" s="617"/>
      <c r="D97" s="617"/>
      <c r="E97" s="617"/>
      <c r="F97" s="646"/>
      <c r="G97" s="617"/>
      <c r="H97" s="617"/>
      <c r="J97" s="617"/>
    </row>
    <row r="98" spans="2:10">
      <c r="B98" s="642"/>
      <c r="C98" s="617"/>
      <c r="D98" s="617"/>
      <c r="E98" s="617"/>
      <c r="F98" s="617"/>
      <c r="G98" s="617"/>
      <c r="H98" s="617"/>
      <c r="J98" s="617"/>
    </row>
    <row r="99" spans="2:10">
      <c r="B99" s="642"/>
      <c r="C99" s="617"/>
      <c r="D99" s="617"/>
      <c r="E99" s="617"/>
      <c r="F99" s="617"/>
      <c r="G99" s="617"/>
      <c r="H99" s="617"/>
      <c r="J99" s="617"/>
    </row>
    <row r="100" spans="2:10">
      <c r="B100" s="642"/>
      <c r="C100" s="617"/>
      <c r="D100" s="617"/>
      <c r="E100" s="617"/>
      <c r="F100" s="617"/>
      <c r="G100" s="617"/>
      <c r="H100" s="617"/>
      <c r="J100" s="617"/>
    </row>
    <row r="101" spans="2:10">
      <c r="B101" s="642"/>
      <c r="C101" s="617"/>
      <c r="D101" s="617"/>
      <c r="E101" s="617"/>
      <c r="F101" s="617"/>
      <c r="G101" s="617"/>
      <c r="H101" s="617"/>
      <c r="J101" s="617"/>
    </row>
    <row r="102" spans="2:10">
      <c r="B102" s="642"/>
      <c r="C102" s="617"/>
      <c r="D102" s="617"/>
      <c r="E102" s="617"/>
      <c r="F102" s="617"/>
      <c r="G102" s="617"/>
      <c r="H102" s="617"/>
      <c r="J102" s="617"/>
    </row>
    <row r="103" spans="2:10">
      <c r="B103" s="642"/>
      <c r="C103" s="617"/>
      <c r="D103" s="617"/>
      <c r="E103" s="617"/>
      <c r="F103" s="617"/>
      <c r="G103" s="617"/>
      <c r="H103" s="617"/>
      <c r="J103" s="617"/>
    </row>
    <row r="104" spans="2:10">
      <c r="B104" s="642"/>
      <c r="C104" s="617"/>
      <c r="D104" s="617"/>
      <c r="E104" s="617"/>
      <c r="F104" s="617"/>
      <c r="G104" s="617"/>
      <c r="H104" s="617"/>
      <c r="J104" s="617"/>
    </row>
    <row r="105" spans="2:10">
      <c r="B105" s="641"/>
      <c r="C105" s="617"/>
      <c r="D105" s="617"/>
      <c r="E105" s="617"/>
      <c r="F105" s="617"/>
      <c r="G105" s="617"/>
      <c r="H105" s="617"/>
      <c r="J105" s="617"/>
    </row>
    <row r="106" spans="2:10">
      <c r="B106" s="641"/>
      <c r="C106" s="617"/>
      <c r="D106" s="617"/>
      <c r="E106" s="617"/>
      <c r="F106" s="617"/>
      <c r="G106" s="617"/>
      <c r="H106" s="617"/>
      <c r="J106" s="617"/>
    </row>
    <row r="107" spans="2:10">
      <c r="B107" s="641"/>
      <c r="C107" s="617"/>
      <c r="D107" s="617"/>
      <c r="E107" s="617"/>
      <c r="F107" s="617"/>
      <c r="G107" s="617"/>
      <c r="H107" s="617"/>
      <c r="J107" s="617"/>
    </row>
    <row r="108" spans="2:10">
      <c r="B108" s="641"/>
      <c r="C108" s="617"/>
      <c r="D108" s="617"/>
      <c r="E108" s="617"/>
      <c r="F108" s="617"/>
      <c r="G108" s="617"/>
      <c r="H108" s="617"/>
      <c r="J108" s="617"/>
    </row>
    <row r="109" spans="2:10">
      <c r="B109" s="641"/>
      <c r="C109" s="617"/>
      <c r="D109" s="617"/>
      <c r="E109" s="617"/>
      <c r="F109" s="617"/>
      <c r="G109" s="617"/>
      <c r="H109" s="617"/>
      <c r="J109" s="617"/>
    </row>
    <row r="110" spans="2:10">
      <c r="B110" s="641"/>
      <c r="C110" s="617"/>
      <c r="D110" s="617"/>
      <c r="E110" s="617"/>
      <c r="F110" s="617"/>
      <c r="G110" s="617"/>
      <c r="H110" s="617"/>
      <c r="J110" s="617"/>
    </row>
    <row r="111" spans="2:10">
      <c r="B111" s="641"/>
      <c r="C111" s="617"/>
      <c r="D111" s="617"/>
      <c r="E111" s="617"/>
      <c r="F111" s="617"/>
      <c r="G111" s="617"/>
      <c r="H111" s="617"/>
      <c r="J111" s="617"/>
    </row>
    <row r="112" spans="2:10">
      <c r="B112" s="642"/>
      <c r="C112" s="617"/>
      <c r="D112" s="617"/>
      <c r="E112" s="617"/>
      <c r="F112" s="617"/>
      <c r="G112" s="617"/>
      <c r="H112" s="617"/>
      <c r="J112" s="617"/>
    </row>
    <row r="113" spans="2:10">
      <c r="B113" s="642"/>
      <c r="C113" s="617"/>
      <c r="D113" s="617"/>
      <c r="E113" s="617"/>
      <c r="F113" s="617"/>
      <c r="G113" s="617"/>
      <c r="H113" s="617"/>
      <c r="J113" s="617"/>
    </row>
    <row r="114" spans="2:10">
      <c r="B114" s="641"/>
      <c r="C114" s="617"/>
      <c r="D114" s="617"/>
      <c r="E114" s="617"/>
      <c r="F114" s="617"/>
      <c r="G114" s="617"/>
      <c r="H114" s="617"/>
      <c r="J114" s="617"/>
    </row>
    <row r="115" spans="2:10">
      <c r="B115" s="641"/>
      <c r="C115" s="617"/>
      <c r="D115" s="617"/>
      <c r="E115" s="617"/>
      <c r="F115" s="617"/>
      <c r="G115" s="617"/>
      <c r="H115" s="617"/>
      <c r="J115" s="617"/>
    </row>
    <row r="116" spans="2:10">
      <c r="B116" s="641"/>
      <c r="C116" s="617"/>
      <c r="D116" s="617"/>
      <c r="E116" s="617"/>
      <c r="F116" s="617"/>
      <c r="G116" s="617"/>
      <c r="H116" s="617"/>
      <c r="J116" s="617"/>
    </row>
    <row r="117" spans="2:10">
      <c r="B117" s="641"/>
      <c r="C117" s="617"/>
      <c r="D117" s="617"/>
      <c r="E117" s="617"/>
      <c r="F117" s="617"/>
      <c r="G117" s="617"/>
      <c r="H117" s="617"/>
      <c r="J117" s="617"/>
    </row>
    <row r="118" spans="2:10">
      <c r="B118" s="641"/>
      <c r="C118" s="617"/>
      <c r="D118" s="617"/>
      <c r="E118" s="617"/>
      <c r="F118" s="617"/>
      <c r="G118" s="617"/>
      <c r="H118" s="617"/>
      <c r="J118" s="617"/>
    </row>
    <row r="119" spans="2:10">
      <c r="B119" s="641"/>
      <c r="C119" s="617"/>
      <c r="D119" s="617"/>
      <c r="E119" s="617"/>
      <c r="F119" s="617"/>
      <c r="G119" s="617"/>
      <c r="H119" s="617"/>
      <c r="J119" s="617"/>
    </row>
    <row r="120" spans="2:10">
      <c r="B120" s="641"/>
      <c r="C120" s="617"/>
      <c r="D120" s="617"/>
      <c r="E120" s="617"/>
      <c r="F120" s="617"/>
      <c r="G120" s="617"/>
      <c r="H120" s="617"/>
      <c r="J120" s="617"/>
    </row>
    <row r="121" spans="2:10">
      <c r="B121" s="641"/>
      <c r="C121" s="617"/>
      <c r="D121" s="617"/>
      <c r="E121" s="617"/>
      <c r="F121" s="617"/>
      <c r="G121" s="617"/>
      <c r="H121" s="617"/>
      <c r="J121" s="617"/>
    </row>
    <row r="122" spans="2:10">
      <c r="B122" s="642"/>
      <c r="C122" s="617"/>
      <c r="D122" s="617"/>
      <c r="E122" s="617"/>
      <c r="F122" s="617"/>
      <c r="G122" s="617"/>
      <c r="H122" s="617"/>
      <c r="J122" s="617"/>
    </row>
    <row r="123" spans="2:10">
      <c r="B123" s="641"/>
      <c r="C123" s="617"/>
      <c r="D123" s="617"/>
      <c r="E123" s="617"/>
      <c r="F123" s="617"/>
      <c r="G123" s="617"/>
      <c r="H123" s="617"/>
      <c r="J123" s="617"/>
    </row>
    <row r="124" spans="2:10">
      <c r="B124" s="641"/>
      <c r="C124" s="617"/>
      <c r="D124" s="617"/>
      <c r="E124" s="617"/>
      <c r="F124" s="617"/>
      <c r="G124" s="617"/>
      <c r="H124" s="617"/>
      <c r="J124" s="617"/>
    </row>
    <row r="125" spans="2:10">
      <c r="B125" s="641"/>
      <c r="C125" s="617"/>
      <c r="D125" s="617"/>
      <c r="E125" s="617"/>
      <c r="F125" s="617"/>
      <c r="G125" s="617"/>
      <c r="H125" s="617"/>
      <c r="J125" s="617"/>
    </row>
    <row r="126" spans="2:10">
      <c r="B126" s="642"/>
      <c r="C126" s="617"/>
      <c r="D126" s="617"/>
      <c r="E126" s="617"/>
      <c r="F126" s="617"/>
      <c r="G126" s="617"/>
      <c r="H126" s="617"/>
      <c r="J126" s="617"/>
    </row>
    <row r="127" spans="2:10">
      <c r="B127" s="642"/>
      <c r="C127" s="617"/>
      <c r="D127" s="617"/>
      <c r="E127" s="617"/>
      <c r="F127" s="617"/>
      <c r="G127" s="617"/>
      <c r="H127" s="617"/>
      <c r="J127" s="617"/>
    </row>
    <row r="128" spans="2:10">
      <c r="B128" s="617"/>
      <c r="C128" s="617"/>
      <c r="D128" s="617"/>
      <c r="E128" s="617"/>
      <c r="F128" s="617"/>
      <c r="G128" s="617"/>
      <c r="H128" s="617"/>
      <c r="J128" s="617"/>
    </row>
    <row r="129" s="617" customFormat="1"/>
    <row r="130" s="617" customFormat="1"/>
    <row r="131" s="617" customFormat="1"/>
    <row r="132" s="617" customFormat="1"/>
    <row r="133" s="617" customFormat="1"/>
    <row r="134" s="617" customFormat="1"/>
    <row r="135" s="617" customFormat="1"/>
    <row r="136" s="617" customFormat="1"/>
    <row r="137" s="617" customFormat="1"/>
    <row r="138" s="617" customFormat="1"/>
    <row r="139" s="617" customFormat="1"/>
    <row r="140" s="617" customFormat="1"/>
    <row r="141" s="617" customFormat="1"/>
    <row r="142" s="617" customFormat="1"/>
    <row r="143" s="617" customFormat="1"/>
    <row r="144" s="617" customFormat="1"/>
    <row r="145" s="617" customFormat="1"/>
    <row r="146" s="617" customFormat="1"/>
    <row r="147" s="617" customFormat="1"/>
    <row r="148" s="617" customFormat="1"/>
    <row r="149" s="617" customFormat="1"/>
    <row r="150" s="617" customFormat="1"/>
    <row r="151" s="617" customFormat="1"/>
    <row r="152" s="617" customFormat="1"/>
    <row r="153" s="617" customFormat="1"/>
    <row r="154" s="617" customFormat="1"/>
    <row r="155" s="617" customFormat="1"/>
    <row r="156" s="617" customFormat="1"/>
    <row r="157" s="617" customFormat="1"/>
    <row r="158" s="617" customFormat="1"/>
    <row r="159" s="617" customFormat="1"/>
    <row r="160" s="617" customFormat="1"/>
    <row r="161" s="617" customFormat="1"/>
    <row r="162" s="617" customFormat="1"/>
    <row r="163" s="617" customFormat="1"/>
    <row r="164" s="617" customFormat="1"/>
    <row r="165" s="617" customFormat="1"/>
    <row r="166" s="617" customFormat="1"/>
    <row r="167" s="617" customFormat="1"/>
    <row r="168" s="617" customFormat="1"/>
    <row r="169" s="617" customFormat="1"/>
    <row r="170" s="617" customFormat="1"/>
    <row r="171" s="617" customFormat="1"/>
    <row r="172" s="617" customFormat="1"/>
    <row r="173" s="617" customFormat="1"/>
    <row r="174" s="617" customFormat="1"/>
    <row r="175" s="617" customFormat="1"/>
    <row r="176" s="617" customFormat="1"/>
    <row r="177" s="617" customFormat="1"/>
    <row r="178" s="617" customFormat="1"/>
    <row r="179" s="617" customFormat="1"/>
    <row r="180" s="617" customFormat="1"/>
    <row r="181" s="617" customFormat="1"/>
    <row r="182" s="617" customFormat="1"/>
    <row r="183" s="617" customFormat="1"/>
    <row r="184" s="617" customFormat="1"/>
    <row r="185" s="617" customFormat="1"/>
    <row r="186" s="617" customFormat="1"/>
    <row r="187" s="617" customFormat="1"/>
    <row r="188" s="617" customFormat="1"/>
    <row r="189" s="617" customFormat="1"/>
    <row r="190" s="617" customFormat="1"/>
    <row r="191" s="617" customFormat="1"/>
    <row r="192" s="617" customFormat="1"/>
    <row r="193" spans="2:10">
      <c r="B193" s="617"/>
      <c r="C193" s="617"/>
      <c r="D193" s="617"/>
      <c r="E193" s="617"/>
      <c r="F193" s="617"/>
      <c r="G193" s="617"/>
      <c r="H193" s="617"/>
      <c r="J193" s="617"/>
    </row>
    <row r="194" spans="2:10">
      <c r="B194" s="617"/>
      <c r="C194" s="617"/>
      <c r="D194" s="617"/>
      <c r="E194" s="617"/>
      <c r="F194" s="617"/>
      <c r="G194" s="617"/>
      <c r="H194" s="617"/>
      <c r="J194" s="617"/>
    </row>
    <row r="195" spans="2:10">
      <c r="B195" s="617"/>
      <c r="C195" s="617"/>
      <c r="D195" s="617"/>
      <c r="E195" s="617"/>
      <c r="F195" s="617"/>
      <c r="G195" s="617"/>
      <c r="H195" s="617"/>
      <c r="J195" s="617"/>
    </row>
    <row r="196" spans="2:10">
      <c r="B196" s="617"/>
      <c r="C196" s="617"/>
      <c r="D196" s="617"/>
      <c r="E196" s="617"/>
      <c r="F196" s="617"/>
      <c r="G196" s="617"/>
      <c r="H196" s="617"/>
      <c r="J196" s="617"/>
    </row>
    <row r="197" spans="2:10">
      <c r="B197" s="617"/>
      <c r="C197" s="617"/>
      <c r="D197" s="617"/>
      <c r="E197" s="617"/>
      <c r="F197" s="617"/>
      <c r="G197" s="617"/>
      <c r="H197" s="617"/>
      <c r="J197" s="617"/>
    </row>
    <row r="198" spans="2:10">
      <c r="B198" s="617"/>
      <c r="C198" s="617"/>
      <c r="D198" s="617"/>
      <c r="E198" s="617"/>
      <c r="F198" s="617"/>
      <c r="G198" s="617"/>
      <c r="H198" s="617"/>
      <c r="J198" s="617"/>
    </row>
    <row r="199" spans="2:10">
      <c r="B199" s="617"/>
      <c r="C199" s="617"/>
      <c r="D199" s="617"/>
      <c r="E199" s="617"/>
      <c r="F199" s="617"/>
      <c r="G199" s="617"/>
      <c r="H199" s="617"/>
      <c r="J199" s="617"/>
    </row>
    <row r="200" spans="2:10">
      <c r="B200" s="617"/>
      <c r="C200" s="617"/>
      <c r="D200" s="617"/>
      <c r="E200" s="617"/>
      <c r="F200" s="617"/>
      <c r="G200" s="617"/>
      <c r="H200" s="617"/>
      <c r="J200" s="617"/>
    </row>
    <row r="201" spans="2:10">
      <c r="B201" s="617"/>
      <c r="C201" s="617"/>
      <c r="D201" s="617"/>
      <c r="E201" s="617"/>
      <c r="F201" s="617"/>
      <c r="G201" s="617"/>
      <c r="H201" s="617"/>
      <c r="J201" s="617"/>
    </row>
    <row r="202" spans="2:10">
      <c r="B202" s="617"/>
      <c r="C202" s="617"/>
      <c r="D202" s="617"/>
      <c r="E202" s="617"/>
      <c r="F202" s="617"/>
      <c r="G202" s="617"/>
      <c r="H202" s="617"/>
      <c r="J202" s="617"/>
    </row>
    <row r="203" spans="2:10">
      <c r="B203" s="617"/>
      <c r="C203" s="617"/>
      <c r="D203" s="617"/>
      <c r="E203" s="617"/>
      <c r="F203" s="617"/>
      <c r="G203" s="617"/>
      <c r="H203" s="617"/>
      <c r="J203" s="617"/>
    </row>
    <row r="204" spans="2:10">
      <c r="B204" s="617"/>
      <c r="C204" s="617"/>
      <c r="D204" s="617"/>
      <c r="E204" s="617"/>
      <c r="F204" s="617"/>
      <c r="G204" s="617"/>
      <c r="H204" s="617"/>
      <c r="J204" s="617"/>
    </row>
    <row r="205" spans="2:10">
      <c r="B205" s="617"/>
      <c r="C205" s="617"/>
      <c r="D205" s="617"/>
      <c r="E205" s="617"/>
      <c r="F205" s="617"/>
      <c r="G205" s="617"/>
      <c r="H205" s="617"/>
      <c r="J205" s="617"/>
    </row>
    <row r="206" spans="2:10">
      <c r="B206" s="617"/>
      <c r="D206" s="617"/>
      <c r="E206" s="617"/>
    </row>
    <row r="207" spans="2:10">
      <c r="B207" s="617"/>
      <c r="D207" s="617"/>
      <c r="E207" s="617"/>
    </row>
    <row r="208" spans="2:10">
      <c r="B208" s="617"/>
    </row>
    <row r="209" spans="2:2">
      <c r="B209" s="617"/>
    </row>
  </sheetData>
  <sortState xmlns:xlrd2="http://schemas.microsoft.com/office/spreadsheetml/2017/richdata2" ref="F104:F108">
    <sortCondition ref="F104:F108"/>
  </sortState>
  <mergeCells count="131">
    <mergeCell ref="M81:M82"/>
    <mergeCell ref="A87:A88"/>
    <mergeCell ref="J87:J88"/>
    <mergeCell ref="K87:K88"/>
    <mergeCell ref="L87:L88"/>
    <mergeCell ref="M87:M88"/>
    <mergeCell ref="A91:A92"/>
    <mergeCell ref="J91:J92"/>
    <mergeCell ref="K91:K92"/>
    <mergeCell ref="L91:L92"/>
    <mergeCell ref="M91:M92"/>
    <mergeCell ref="A85:A86"/>
    <mergeCell ref="J85:J86"/>
    <mergeCell ref="K85:K86"/>
    <mergeCell ref="L85:L86"/>
    <mergeCell ref="M85:M86"/>
    <mergeCell ref="A81:A82"/>
    <mergeCell ref="J81:J82"/>
    <mergeCell ref="K81:K82"/>
    <mergeCell ref="L81:L82"/>
    <mergeCell ref="M66:M69"/>
    <mergeCell ref="A70:A72"/>
    <mergeCell ref="J70:J72"/>
    <mergeCell ref="K70:K72"/>
    <mergeCell ref="L70:L72"/>
    <mergeCell ref="M70:M72"/>
    <mergeCell ref="A74:A75"/>
    <mergeCell ref="J74:J75"/>
    <mergeCell ref="K74:K75"/>
    <mergeCell ref="L74:L75"/>
    <mergeCell ref="M74:M75"/>
    <mergeCell ref="A66:A69"/>
    <mergeCell ref="J66:J69"/>
    <mergeCell ref="K66:K69"/>
    <mergeCell ref="L66:L69"/>
    <mergeCell ref="A76:A78"/>
    <mergeCell ref="J76:J78"/>
    <mergeCell ref="K76:K78"/>
    <mergeCell ref="L76:L78"/>
    <mergeCell ref="M76:M78"/>
    <mergeCell ref="A79:A80"/>
    <mergeCell ref="J79:J80"/>
    <mergeCell ref="K79:K80"/>
    <mergeCell ref="L79:L80"/>
    <mergeCell ref="M79:M80"/>
    <mergeCell ref="A58:A63"/>
    <mergeCell ref="J58:J63"/>
    <mergeCell ref="K58:K63"/>
    <mergeCell ref="L58:L63"/>
    <mergeCell ref="M58:M63"/>
    <mergeCell ref="A64:A65"/>
    <mergeCell ref="J64:J65"/>
    <mergeCell ref="K64:K65"/>
    <mergeCell ref="L64:L65"/>
    <mergeCell ref="M64:M65"/>
    <mergeCell ref="A55:A56"/>
    <mergeCell ref="J55:J56"/>
    <mergeCell ref="K55:K56"/>
    <mergeCell ref="L55:L56"/>
    <mergeCell ref="M55:M56"/>
    <mergeCell ref="M44:M48"/>
    <mergeCell ref="A49:A52"/>
    <mergeCell ref="J49:J52"/>
    <mergeCell ref="K49:K52"/>
    <mergeCell ref="L49:L52"/>
    <mergeCell ref="M49:M52"/>
    <mergeCell ref="A53:A54"/>
    <mergeCell ref="J53:J54"/>
    <mergeCell ref="K53:K54"/>
    <mergeCell ref="L53:L54"/>
    <mergeCell ref="M53:M54"/>
    <mergeCell ref="A44:A48"/>
    <mergeCell ref="J44:J48"/>
    <mergeCell ref="K44:K48"/>
    <mergeCell ref="L44:L48"/>
    <mergeCell ref="G2:H2"/>
    <mergeCell ref="J4:J5"/>
    <mergeCell ref="K4:K5"/>
    <mergeCell ref="L4:L5"/>
    <mergeCell ref="M4:M5"/>
    <mergeCell ref="J6:J7"/>
    <mergeCell ref="K6:K7"/>
    <mergeCell ref="L6:L7"/>
    <mergeCell ref="M6:M7"/>
    <mergeCell ref="A4:A5"/>
    <mergeCell ref="A6:A7"/>
    <mergeCell ref="A8:A12"/>
    <mergeCell ref="J8:J12"/>
    <mergeCell ref="K8:K12"/>
    <mergeCell ref="L8:L12"/>
    <mergeCell ref="M8:M12"/>
    <mergeCell ref="A14:A15"/>
    <mergeCell ref="J14:J15"/>
    <mergeCell ref="K14:K15"/>
    <mergeCell ref="L14:L15"/>
    <mergeCell ref="M14:M15"/>
    <mergeCell ref="A17:A19"/>
    <mergeCell ref="J17:J19"/>
    <mergeCell ref="K17:K19"/>
    <mergeCell ref="L17:L19"/>
    <mergeCell ref="M17:M19"/>
    <mergeCell ref="A23:A25"/>
    <mergeCell ref="J23:J25"/>
    <mergeCell ref="K23:K25"/>
    <mergeCell ref="L23:L25"/>
    <mergeCell ref="M23:M25"/>
    <mergeCell ref="A26:A28"/>
    <mergeCell ref="J26:J28"/>
    <mergeCell ref="K26:K28"/>
    <mergeCell ref="L26:L28"/>
    <mergeCell ref="M26:M28"/>
    <mergeCell ref="A29:A30"/>
    <mergeCell ref="J29:J30"/>
    <mergeCell ref="K29:K30"/>
    <mergeCell ref="L29:L30"/>
    <mergeCell ref="M29:M30"/>
    <mergeCell ref="M31:M32"/>
    <mergeCell ref="A33:A36"/>
    <mergeCell ref="J33:J36"/>
    <mergeCell ref="K33:K36"/>
    <mergeCell ref="L33:L36"/>
    <mergeCell ref="M33:M36"/>
    <mergeCell ref="A37:A38"/>
    <mergeCell ref="J37:J38"/>
    <mergeCell ref="K37:K38"/>
    <mergeCell ref="L37:L38"/>
    <mergeCell ref="M37:M38"/>
    <mergeCell ref="A31:A32"/>
    <mergeCell ref="J31:J32"/>
    <mergeCell ref="K31:K32"/>
    <mergeCell ref="L31:L32"/>
  </mergeCells>
  <phoneticPr fontId="18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B1:U36"/>
  <sheetViews>
    <sheetView zoomScale="80" zoomScaleNormal="80" workbookViewId="0">
      <selection activeCell="B2" sqref="B2"/>
    </sheetView>
  </sheetViews>
  <sheetFormatPr defaultRowHeight="13.5"/>
  <cols>
    <col min="1" max="1" width="1.44140625" style="306" customWidth="1"/>
    <col min="2" max="2" width="8.88671875" style="306"/>
    <col min="3" max="19" width="10.33203125" style="306" customWidth="1"/>
    <col min="20" max="16384" width="8.88671875" style="306"/>
  </cols>
  <sheetData>
    <row r="1" spans="2:21" ht="32.25" thickBot="1">
      <c r="B1" s="1017" t="s">
        <v>664</v>
      </c>
      <c r="C1" s="1017"/>
      <c r="D1" s="1017"/>
      <c r="E1" s="1017"/>
      <c r="F1" s="1017"/>
      <c r="G1" s="1017"/>
      <c r="H1" s="1017"/>
      <c r="I1" s="1017"/>
      <c r="J1" s="1017"/>
      <c r="K1" s="1017"/>
      <c r="L1" s="1017"/>
      <c r="M1" s="1017"/>
      <c r="N1" s="1017"/>
      <c r="O1" s="1017"/>
      <c r="P1" s="1017"/>
      <c r="Q1" s="1017"/>
      <c r="R1" s="1017"/>
      <c r="S1" s="1017"/>
    </row>
    <row r="2" spans="2:21" ht="24.75" customHeight="1" thickBot="1">
      <c r="B2" s="586" t="s">
        <v>588</v>
      </c>
      <c r="C2" s="483" t="s">
        <v>447</v>
      </c>
      <c r="D2" s="478" t="s">
        <v>448</v>
      </c>
      <c r="E2" s="478" t="s">
        <v>449</v>
      </c>
      <c r="F2" s="478" t="s">
        <v>450</v>
      </c>
      <c r="G2" s="478" t="s">
        <v>451</v>
      </c>
      <c r="H2" s="478" t="s">
        <v>452</v>
      </c>
      <c r="I2" s="478" t="s">
        <v>453</v>
      </c>
      <c r="J2" s="478" t="s">
        <v>454</v>
      </c>
      <c r="K2" s="478" t="s">
        <v>455</v>
      </c>
      <c r="L2" s="478" t="s">
        <v>456</v>
      </c>
      <c r="M2" s="478" t="s">
        <v>457</v>
      </c>
      <c r="N2" s="478" t="s">
        <v>458</v>
      </c>
      <c r="O2" s="478" t="s">
        <v>459</v>
      </c>
      <c r="P2" s="478" t="s">
        <v>460</v>
      </c>
      <c r="Q2" s="478" t="s">
        <v>461</v>
      </c>
      <c r="R2" s="478" t="s">
        <v>462</v>
      </c>
      <c r="S2" s="479" t="s">
        <v>463</v>
      </c>
    </row>
    <row r="3" spans="2:21" ht="22.5" customHeight="1">
      <c r="B3" s="480">
        <v>1</v>
      </c>
      <c r="C3" s="587">
        <v>2767</v>
      </c>
      <c r="D3" s="588">
        <v>2491</v>
      </c>
      <c r="E3" s="588">
        <v>2300</v>
      </c>
      <c r="F3" s="588">
        <v>2300</v>
      </c>
      <c r="G3" s="588">
        <v>2300</v>
      </c>
      <c r="H3" s="588">
        <v>2300</v>
      </c>
      <c r="I3" s="588">
        <v>2300</v>
      </c>
      <c r="J3" s="588">
        <v>2300</v>
      </c>
      <c r="K3" s="588">
        <v>2300</v>
      </c>
      <c r="L3" s="588">
        <v>2191</v>
      </c>
      <c r="M3" s="588">
        <v>2119</v>
      </c>
      <c r="N3" s="588">
        <v>2119</v>
      </c>
      <c r="O3" s="588">
        <v>2119</v>
      </c>
      <c r="P3" s="588">
        <v>2119</v>
      </c>
      <c r="Q3" s="588">
        <v>2096</v>
      </c>
      <c r="R3" s="588">
        <v>2096</v>
      </c>
      <c r="S3" s="589">
        <v>2099</v>
      </c>
      <c r="U3" s="307"/>
    </row>
    <row r="4" spans="2:21" ht="22.5" customHeight="1">
      <c r="B4" s="481">
        <v>2</v>
      </c>
      <c r="C4" s="590">
        <v>2862</v>
      </c>
      <c r="D4" s="591">
        <v>2572</v>
      </c>
      <c r="E4" s="591">
        <v>2357</v>
      </c>
      <c r="F4" s="591">
        <v>2357</v>
      </c>
      <c r="G4" s="591">
        <v>2357</v>
      </c>
      <c r="H4" s="591">
        <v>2357</v>
      </c>
      <c r="I4" s="591">
        <v>2357</v>
      </c>
      <c r="J4" s="591">
        <v>2357</v>
      </c>
      <c r="K4" s="591">
        <v>2357</v>
      </c>
      <c r="L4" s="591">
        <v>2244</v>
      </c>
      <c r="M4" s="591">
        <v>2158</v>
      </c>
      <c r="N4" s="591">
        <v>2158</v>
      </c>
      <c r="O4" s="591">
        <v>2158</v>
      </c>
      <c r="P4" s="591">
        <v>2158</v>
      </c>
      <c r="Q4" s="591">
        <v>2101</v>
      </c>
      <c r="R4" s="591">
        <v>2101</v>
      </c>
      <c r="S4" s="592">
        <v>2103</v>
      </c>
      <c r="U4" s="307"/>
    </row>
    <row r="5" spans="2:21" ht="22.5" customHeight="1">
      <c r="B5" s="481">
        <v>3</v>
      </c>
      <c r="C5" s="590">
        <v>2959</v>
      </c>
      <c r="D5" s="591">
        <v>2665</v>
      </c>
      <c r="E5" s="591">
        <v>2420</v>
      </c>
      <c r="F5" s="591">
        <v>2420</v>
      </c>
      <c r="G5" s="591">
        <v>2420</v>
      </c>
      <c r="H5" s="591">
        <v>2420</v>
      </c>
      <c r="I5" s="591">
        <v>2420</v>
      </c>
      <c r="J5" s="591">
        <v>2420</v>
      </c>
      <c r="K5" s="591">
        <v>2420</v>
      </c>
      <c r="L5" s="591">
        <v>2307</v>
      </c>
      <c r="M5" s="591">
        <v>2197</v>
      </c>
      <c r="N5" s="591">
        <v>2197</v>
      </c>
      <c r="O5" s="591">
        <v>2197</v>
      </c>
      <c r="P5" s="591">
        <v>2197</v>
      </c>
      <c r="Q5" s="591">
        <v>2115</v>
      </c>
      <c r="R5" s="591">
        <v>2115</v>
      </c>
      <c r="S5" s="592">
        <v>2144</v>
      </c>
    </row>
    <row r="6" spans="2:21" ht="22.5" customHeight="1">
      <c r="B6" s="481">
        <v>4</v>
      </c>
      <c r="C6" s="590">
        <v>3069</v>
      </c>
      <c r="D6" s="591">
        <v>2761</v>
      </c>
      <c r="E6" s="591">
        <v>2518</v>
      </c>
      <c r="F6" s="591">
        <v>2518</v>
      </c>
      <c r="G6" s="591">
        <v>2518</v>
      </c>
      <c r="H6" s="591">
        <v>2518</v>
      </c>
      <c r="I6" s="591">
        <v>2518</v>
      </c>
      <c r="J6" s="591">
        <v>2518</v>
      </c>
      <c r="K6" s="591">
        <v>2518</v>
      </c>
      <c r="L6" s="591">
        <v>2371</v>
      </c>
      <c r="M6" s="591">
        <v>2239</v>
      </c>
      <c r="N6" s="591">
        <v>2239</v>
      </c>
      <c r="O6" s="591">
        <v>2239</v>
      </c>
      <c r="P6" s="591">
        <v>2239</v>
      </c>
      <c r="Q6" s="591">
        <v>2138</v>
      </c>
      <c r="R6" s="591">
        <v>2138</v>
      </c>
      <c r="S6" s="592">
        <v>2183</v>
      </c>
    </row>
    <row r="7" spans="2:21" ht="22.5" customHeight="1">
      <c r="B7" s="481">
        <v>5</v>
      </c>
      <c r="C7" s="590">
        <v>3195</v>
      </c>
      <c r="D7" s="591">
        <v>2875</v>
      </c>
      <c r="E7" s="591">
        <v>2622</v>
      </c>
      <c r="F7" s="591">
        <v>2622</v>
      </c>
      <c r="G7" s="591">
        <v>2622</v>
      </c>
      <c r="H7" s="591">
        <v>2622</v>
      </c>
      <c r="I7" s="591">
        <v>2622</v>
      </c>
      <c r="J7" s="591">
        <v>2622</v>
      </c>
      <c r="K7" s="591">
        <v>2622</v>
      </c>
      <c r="L7" s="591">
        <v>2434</v>
      </c>
      <c r="M7" s="591">
        <v>2298</v>
      </c>
      <c r="N7" s="591">
        <v>2298</v>
      </c>
      <c r="O7" s="591">
        <v>2298</v>
      </c>
      <c r="P7" s="591">
        <v>2298</v>
      </c>
      <c r="Q7" s="591">
        <v>2176</v>
      </c>
      <c r="R7" s="591">
        <v>2176</v>
      </c>
      <c r="S7" s="592">
        <v>2228</v>
      </c>
    </row>
    <row r="8" spans="2:21" ht="22.5" customHeight="1">
      <c r="B8" s="481">
        <v>6</v>
      </c>
      <c r="C8" s="590">
        <v>3327</v>
      </c>
      <c r="D8" s="591">
        <v>2991</v>
      </c>
      <c r="E8" s="591">
        <v>2730</v>
      </c>
      <c r="F8" s="591">
        <v>2730</v>
      </c>
      <c r="G8" s="591">
        <v>2730</v>
      </c>
      <c r="H8" s="591">
        <v>2730</v>
      </c>
      <c r="I8" s="591">
        <v>2730</v>
      </c>
      <c r="J8" s="591">
        <v>2730</v>
      </c>
      <c r="K8" s="591">
        <v>2730</v>
      </c>
      <c r="L8" s="591">
        <v>2523</v>
      </c>
      <c r="M8" s="591">
        <v>2357</v>
      </c>
      <c r="N8" s="591">
        <v>2357</v>
      </c>
      <c r="O8" s="591">
        <v>2357</v>
      </c>
      <c r="P8" s="591">
        <v>2357</v>
      </c>
      <c r="Q8" s="591">
        <v>2225</v>
      </c>
      <c r="R8" s="591">
        <v>2225</v>
      </c>
      <c r="S8" s="592">
        <v>2266</v>
      </c>
    </row>
    <row r="9" spans="2:21" ht="22.5" customHeight="1">
      <c r="B9" s="481">
        <v>7</v>
      </c>
      <c r="C9" s="590">
        <v>3458</v>
      </c>
      <c r="D9" s="591">
        <v>3107</v>
      </c>
      <c r="E9" s="591">
        <v>2843</v>
      </c>
      <c r="F9" s="591">
        <v>2843</v>
      </c>
      <c r="G9" s="591">
        <v>2843</v>
      </c>
      <c r="H9" s="591">
        <v>2843</v>
      </c>
      <c r="I9" s="591">
        <v>2843</v>
      </c>
      <c r="J9" s="591">
        <v>2843</v>
      </c>
      <c r="K9" s="591">
        <v>2843</v>
      </c>
      <c r="L9" s="591">
        <v>2614</v>
      </c>
      <c r="M9" s="591">
        <v>2445</v>
      </c>
      <c r="N9" s="591">
        <v>2445</v>
      </c>
      <c r="O9" s="591">
        <v>2445</v>
      </c>
      <c r="P9" s="591">
        <v>2445</v>
      </c>
      <c r="Q9" s="591">
        <v>2262</v>
      </c>
      <c r="R9" s="591">
        <v>2262</v>
      </c>
      <c r="S9" s="592">
        <v>2344</v>
      </c>
    </row>
    <row r="10" spans="2:21" ht="22.5" customHeight="1">
      <c r="B10" s="481">
        <v>8</v>
      </c>
      <c r="C10" s="590">
        <v>3594</v>
      </c>
      <c r="D10" s="591">
        <v>3240</v>
      </c>
      <c r="E10" s="591">
        <v>2955</v>
      </c>
      <c r="F10" s="591">
        <v>2955</v>
      </c>
      <c r="G10" s="591">
        <v>2955</v>
      </c>
      <c r="H10" s="591">
        <v>2955</v>
      </c>
      <c r="I10" s="591">
        <v>2955</v>
      </c>
      <c r="J10" s="591">
        <v>2955</v>
      </c>
      <c r="K10" s="591">
        <v>2955</v>
      </c>
      <c r="L10" s="591">
        <v>2710</v>
      </c>
      <c r="M10" s="591">
        <v>2542</v>
      </c>
      <c r="N10" s="591">
        <v>2542</v>
      </c>
      <c r="O10" s="591">
        <v>2542</v>
      </c>
      <c r="P10" s="591">
        <v>2542</v>
      </c>
      <c r="Q10" s="591">
        <v>2321</v>
      </c>
      <c r="R10" s="591">
        <v>2321</v>
      </c>
      <c r="S10" s="592">
        <v>2429</v>
      </c>
    </row>
    <row r="11" spans="2:21" ht="22.5" customHeight="1">
      <c r="B11" s="481">
        <v>9</v>
      </c>
      <c r="C11" s="590">
        <v>3731</v>
      </c>
      <c r="D11" s="591">
        <v>3377</v>
      </c>
      <c r="E11" s="591">
        <v>3065</v>
      </c>
      <c r="F11" s="591">
        <v>3065</v>
      </c>
      <c r="G11" s="591">
        <v>3065</v>
      </c>
      <c r="H11" s="591">
        <v>3065</v>
      </c>
      <c r="I11" s="591">
        <v>3065</v>
      </c>
      <c r="J11" s="591">
        <v>3065</v>
      </c>
      <c r="K11" s="591">
        <v>3065</v>
      </c>
      <c r="L11" s="591">
        <v>2820</v>
      </c>
      <c r="M11" s="591">
        <v>2633</v>
      </c>
      <c r="N11" s="591">
        <v>2633</v>
      </c>
      <c r="O11" s="591">
        <v>2633</v>
      </c>
      <c r="P11" s="591">
        <v>2633</v>
      </c>
      <c r="Q11" s="591">
        <v>2395</v>
      </c>
      <c r="R11" s="591">
        <v>2395</v>
      </c>
      <c r="S11" s="592">
        <v>2497</v>
      </c>
    </row>
    <row r="12" spans="2:21" ht="22.5" customHeight="1">
      <c r="B12" s="481">
        <v>10</v>
      </c>
      <c r="C12" s="590">
        <v>3862</v>
      </c>
      <c r="D12" s="591">
        <v>3508</v>
      </c>
      <c r="E12" s="591">
        <v>3182</v>
      </c>
      <c r="F12" s="591">
        <v>3182</v>
      </c>
      <c r="G12" s="591">
        <v>3182</v>
      </c>
      <c r="H12" s="591">
        <v>3182</v>
      </c>
      <c r="I12" s="591">
        <v>3182</v>
      </c>
      <c r="J12" s="591">
        <v>3182</v>
      </c>
      <c r="K12" s="591">
        <v>3182</v>
      </c>
      <c r="L12" s="591">
        <v>2913</v>
      </c>
      <c r="M12" s="591">
        <v>2712</v>
      </c>
      <c r="N12" s="591">
        <v>2712</v>
      </c>
      <c r="O12" s="591">
        <v>2712</v>
      </c>
      <c r="P12" s="591">
        <v>2712</v>
      </c>
      <c r="Q12" s="591">
        <v>2477</v>
      </c>
      <c r="R12" s="591">
        <v>2477</v>
      </c>
      <c r="S12" s="592">
        <v>2584</v>
      </c>
    </row>
    <row r="13" spans="2:21" ht="22.5" customHeight="1">
      <c r="B13" s="481">
        <v>11</v>
      </c>
      <c r="C13" s="590">
        <v>4002</v>
      </c>
      <c r="D13" s="591">
        <v>3636</v>
      </c>
      <c r="E13" s="591">
        <v>3290</v>
      </c>
      <c r="F13" s="591">
        <v>3290</v>
      </c>
      <c r="G13" s="591">
        <v>3290</v>
      </c>
      <c r="H13" s="591">
        <v>3290</v>
      </c>
      <c r="I13" s="591">
        <v>3290</v>
      </c>
      <c r="J13" s="591">
        <v>3290</v>
      </c>
      <c r="K13" s="591">
        <v>3290</v>
      </c>
      <c r="L13" s="591">
        <v>3006</v>
      </c>
      <c r="M13" s="591">
        <v>2783</v>
      </c>
      <c r="N13" s="591">
        <v>2783</v>
      </c>
      <c r="O13" s="591">
        <v>2783</v>
      </c>
      <c r="P13" s="591">
        <v>2783</v>
      </c>
      <c r="Q13" s="591">
        <v>2540</v>
      </c>
      <c r="R13" s="591">
        <v>2540</v>
      </c>
      <c r="S13" s="592">
        <v>2648</v>
      </c>
    </row>
    <row r="14" spans="2:21" ht="22.5" customHeight="1">
      <c r="B14" s="481">
        <v>12</v>
      </c>
      <c r="C14" s="590">
        <v>4120</v>
      </c>
      <c r="D14" s="591">
        <v>3739</v>
      </c>
      <c r="E14" s="591">
        <v>3387</v>
      </c>
      <c r="F14" s="591">
        <v>3387</v>
      </c>
      <c r="G14" s="591">
        <v>3387</v>
      </c>
      <c r="H14" s="591">
        <v>3387</v>
      </c>
      <c r="I14" s="591">
        <v>3387</v>
      </c>
      <c r="J14" s="591">
        <v>3387</v>
      </c>
      <c r="K14" s="591">
        <v>3387</v>
      </c>
      <c r="L14" s="591">
        <v>3088</v>
      </c>
      <c r="M14" s="591">
        <v>2844</v>
      </c>
      <c r="N14" s="591">
        <v>2844</v>
      </c>
      <c r="O14" s="591">
        <v>2844</v>
      </c>
      <c r="P14" s="591">
        <v>2844</v>
      </c>
      <c r="Q14" s="591">
        <v>2602</v>
      </c>
      <c r="R14" s="591">
        <v>2602</v>
      </c>
      <c r="S14" s="592">
        <v>2719</v>
      </c>
    </row>
    <row r="15" spans="2:21" ht="22.5" customHeight="1">
      <c r="B15" s="481">
        <v>13</v>
      </c>
      <c r="C15" s="590">
        <v>4230</v>
      </c>
      <c r="D15" s="591">
        <v>3837</v>
      </c>
      <c r="E15" s="591">
        <v>3472</v>
      </c>
      <c r="F15" s="591">
        <v>3472</v>
      </c>
      <c r="G15" s="591">
        <v>3472</v>
      </c>
      <c r="H15" s="591">
        <v>3472</v>
      </c>
      <c r="I15" s="591">
        <v>3472</v>
      </c>
      <c r="J15" s="591">
        <v>3472</v>
      </c>
      <c r="K15" s="591">
        <v>3472</v>
      </c>
      <c r="L15" s="591">
        <v>3158</v>
      </c>
      <c r="M15" s="591">
        <v>2902</v>
      </c>
      <c r="N15" s="591">
        <v>2902</v>
      </c>
      <c r="O15" s="591">
        <v>2902</v>
      </c>
      <c r="P15" s="591">
        <v>2902</v>
      </c>
      <c r="Q15" s="591">
        <v>2667</v>
      </c>
      <c r="R15" s="591">
        <v>2667</v>
      </c>
      <c r="S15" s="592">
        <v>2782</v>
      </c>
    </row>
    <row r="16" spans="2:21" ht="22.5" customHeight="1">
      <c r="B16" s="481">
        <v>14</v>
      </c>
      <c r="C16" s="590">
        <v>4320</v>
      </c>
      <c r="D16" s="591">
        <v>3929</v>
      </c>
      <c r="E16" s="591">
        <v>3555</v>
      </c>
      <c r="F16" s="591">
        <v>3555</v>
      </c>
      <c r="G16" s="591">
        <v>3555</v>
      </c>
      <c r="H16" s="591">
        <v>3555</v>
      </c>
      <c r="I16" s="591">
        <v>3555</v>
      </c>
      <c r="J16" s="591">
        <v>3555</v>
      </c>
      <c r="K16" s="591">
        <v>3555</v>
      </c>
      <c r="L16" s="591">
        <v>3234</v>
      </c>
      <c r="M16" s="591">
        <v>2961</v>
      </c>
      <c r="N16" s="591">
        <v>2961</v>
      </c>
      <c r="O16" s="591">
        <v>2961</v>
      </c>
      <c r="P16" s="591">
        <v>2961</v>
      </c>
      <c r="Q16" s="591">
        <v>2717</v>
      </c>
      <c r="R16" s="591">
        <v>2717</v>
      </c>
      <c r="S16" s="592">
        <v>2819</v>
      </c>
    </row>
    <row r="17" spans="2:19" ht="22.5" customHeight="1">
      <c r="B17" s="481">
        <v>15</v>
      </c>
      <c r="C17" s="590">
        <v>4411</v>
      </c>
      <c r="D17" s="591">
        <v>4017</v>
      </c>
      <c r="E17" s="591">
        <v>3634</v>
      </c>
      <c r="F17" s="591">
        <v>3634</v>
      </c>
      <c r="G17" s="591">
        <v>3634</v>
      </c>
      <c r="H17" s="591">
        <v>3634</v>
      </c>
      <c r="I17" s="591">
        <v>3634</v>
      </c>
      <c r="J17" s="591">
        <v>3634</v>
      </c>
      <c r="K17" s="591">
        <v>3634</v>
      </c>
      <c r="L17" s="591">
        <v>3307</v>
      </c>
      <c r="M17" s="591">
        <v>3023</v>
      </c>
      <c r="N17" s="591">
        <v>3023</v>
      </c>
      <c r="O17" s="591">
        <v>3023</v>
      </c>
      <c r="P17" s="591">
        <v>3023</v>
      </c>
      <c r="Q17" s="591">
        <v>2760</v>
      </c>
      <c r="R17" s="591">
        <v>2760</v>
      </c>
      <c r="S17" s="592">
        <v>2850</v>
      </c>
    </row>
    <row r="18" spans="2:19" ht="22.5" customHeight="1">
      <c r="B18" s="481">
        <v>16</v>
      </c>
      <c r="C18" s="590">
        <v>4496</v>
      </c>
      <c r="D18" s="591">
        <v>4087</v>
      </c>
      <c r="E18" s="591">
        <v>3709</v>
      </c>
      <c r="F18" s="591">
        <v>3709</v>
      </c>
      <c r="G18" s="591">
        <v>3709</v>
      </c>
      <c r="H18" s="591">
        <v>3709</v>
      </c>
      <c r="I18" s="591">
        <v>3709</v>
      </c>
      <c r="J18" s="591">
        <v>3709</v>
      </c>
      <c r="K18" s="591">
        <v>3709</v>
      </c>
      <c r="L18" s="591">
        <v>3377</v>
      </c>
      <c r="M18" s="591">
        <v>3090</v>
      </c>
      <c r="N18" s="591">
        <v>3090</v>
      </c>
      <c r="O18" s="591">
        <v>3090</v>
      </c>
      <c r="P18" s="591">
        <v>3090</v>
      </c>
      <c r="Q18" s="591">
        <v>2802</v>
      </c>
      <c r="R18" s="591">
        <v>2802</v>
      </c>
      <c r="S18" s="592">
        <v>2906</v>
      </c>
    </row>
    <row r="19" spans="2:19" ht="22.5" customHeight="1">
      <c r="B19" s="481">
        <v>17</v>
      </c>
      <c r="C19" s="590">
        <v>4577</v>
      </c>
      <c r="D19" s="591">
        <v>4161</v>
      </c>
      <c r="E19" s="591">
        <v>3780</v>
      </c>
      <c r="F19" s="591">
        <v>3780</v>
      </c>
      <c r="G19" s="591">
        <v>3780</v>
      </c>
      <c r="H19" s="591">
        <v>3780</v>
      </c>
      <c r="I19" s="591">
        <v>3780</v>
      </c>
      <c r="J19" s="591">
        <v>3780</v>
      </c>
      <c r="K19" s="591">
        <v>3780</v>
      </c>
      <c r="L19" s="591">
        <v>3442</v>
      </c>
      <c r="M19" s="591">
        <v>3157</v>
      </c>
      <c r="N19" s="591">
        <v>3157</v>
      </c>
      <c r="O19" s="591">
        <v>3157</v>
      </c>
      <c r="P19" s="591">
        <v>3157</v>
      </c>
      <c r="Q19" s="591">
        <v>2856</v>
      </c>
      <c r="R19" s="591">
        <v>2856</v>
      </c>
      <c r="S19" s="592">
        <v>2960</v>
      </c>
    </row>
    <row r="20" spans="2:19" ht="22.5" customHeight="1">
      <c r="B20" s="481">
        <v>18</v>
      </c>
      <c r="C20" s="590">
        <v>4653</v>
      </c>
      <c r="D20" s="591">
        <v>4235</v>
      </c>
      <c r="E20" s="591">
        <v>3850</v>
      </c>
      <c r="F20" s="591">
        <v>3850</v>
      </c>
      <c r="G20" s="591">
        <v>3850</v>
      </c>
      <c r="H20" s="591">
        <v>3850</v>
      </c>
      <c r="I20" s="591">
        <v>3850</v>
      </c>
      <c r="J20" s="591">
        <v>3850</v>
      </c>
      <c r="K20" s="591">
        <v>3850</v>
      </c>
      <c r="L20" s="591">
        <v>3506</v>
      </c>
      <c r="M20" s="591">
        <v>3220</v>
      </c>
      <c r="N20" s="591">
        <v>3220</v>
      </c>
      <c r="O20" s="591">
        <v>3220</v>
      </c>
      <c r="P20" s="591">
        <v>3220</v>
      </c>
      <c r="Q20" s="591">
        <v>2908</v>
      </c>
      <c r="R20" s="591">
        <v>2908</v>
      </c>
      <c r="S20" s="592">
        <v>3015</v>
      </c>
    </row>
    <row r="21" spans="2:19" ht="22.5" customHeight="1">
      <c r="B21" s="481">
        <v>19</v>
      </c>
      <c r="C21" s="590">
        <v>4724</v>
      </c>
      <c r="D21" s="591">
        <v>4301</v>
      </c>
      <c r="E21" s="591">
        <v>3911</v>
      </c>
      <c r="F21" s="591">
        <v>3911</v>
      </c>
      <c r="G21" s="591">
        <v>3911</v>
      </c>
      <c r="H21" s="591">
        <v>3911</v>
      </c>
      <c r="I21" s="591">
        <v>3911</v>
      </c>
      <c r="J21" s="591">
        <v>3911</v>
      </c>
      <c r="K21" s="591">
        <v>3911</v>
      </c>
      <c r="L21" s="591">
        <v>3565</v>
      </c>
      <c r="M21" s="591">
        <v>3277</v>
      </c>
      <c r="N21" s="591">
        <v>3277</v>
      </c>
      <c r="O21" s="591">
        <v>3277</v>
      </c>
      <c r="P21" s="591">
        <v>3277</v>
      </c>
      <c r="Q21" s="591">
        <v>2964</v>
      </c>
      <c r="R21" s="591">
        <v>2964</v>
      </c>
      <c r="S21" s="592">
        <v>3061</v>
      </c>
    </row>
    <row r="22" spans="2:19" ht="22.5" customHeight="1">
      <c r="B22" s="481">
        <v>20</v>
      </c>
      <c r="C22" s="590">
        <v>4787</v>
      </c>
      <c r="D22" s="591">
        <v>4365</v>
      </c>
      <c r="E22" s="591">
        <v>3972</v>
      </c>
      <c r="F22" s="591">
        <v>3972</v>
      </c>
      <c r="G22" s="591">
        <v>3972</v>
      </c>
      <c r="H22" s="591">
        <v>3972</v>
      </c>
      <c r="I22" s="591">
        <v>3972</v>
      </c>
      <c r="J22" s="591">
        <v>3972</v>
      </c>
      <c r="K22" s="591">
        <v>3972</v>
      </c>
      <c r="L22" s="591">
        <v>3622</v>
      </c>
      <c r="M22" s="591">
        <v>3333</v>
      </c>
      <c r="N22" s="591">
        <v>3333</v>
      </c>
      <c r="O22" s="591">
        <v>3333</v>
      </c>
      <c r="P22" s="591">
        <v>3333</v>
      </c>
      <c r="Q22" s="591">
        <v>3011</v>
      </c>
      <c r="R22" s="591">
        <v>3011</v>
      </c>
      <c r="S22" s="592">
        <v>3105</v>
      </c>
    </row>
    <row r="23" spans="2:19" ht="22.5" customHeight="1">
      <c r="B23" s="481">
        <v>21</v>
      </c>
      <c r="C23" s="590">
        <v>4850</v>
      </c>
      <c r="D23" s="591">
        <v>4427</v>
      </c>
      <c r="E23" s="591">
        <v>4028</v>
      </c>
      <c r="F23" s="591">
        <v>4028</v>
      </c>
      <c r="G23" s="591">
        <v>4028</v>
      </c>
      <c r="H23" s="591">
        <v>4028</v>
      </c>
      <c r="I23" s="591">
        <v>4028</v>
      </c>
      <c r="J23" s="591">
        <v>4028</v>
      </c>
      <c r="K23" s="591">
        <v>4028</v>
      </c>
      <c r="L23" s="591">
        <v>3681</v>
      </c>
      <c r="M23" s="591">
        <v>3383</v>
      </c>
      <c r="N23" s="591">
        <v>3383</v>
      </c>
      <c r="O23" s="591">
        <v>3383</v>
      </c>
      <c r="P23" s="591">
        <v>3383</v>
      </c>
      <c r="Q23" s="591">
        <v>3063</v>
      </c>
      <c r="R23" s="591">
        <v>3063</v>
      </c>
      <c r="S23" s="592">
        <v>3158</v>
      </c>
    </row>
    <row r="24" spans="2:19" ht="22.5" customHeight="1">
      <c r="B24" s="481">
        <v>22</v>
      </c>
      <c r="C24" s="590">
        <v>4910</v>
      </c>
      <c r="D24" s="591">
        <v>4485</v>
      </c>
      <c r="E24" s="591">
        <v>4083</v>
      </c>
      <c r="F24" s="591">
        <v>4083</v>
      </c>
      <c r="G24" s="591">
        <v>4083</v>
      </c>
      <c r="H24" s="591">
        <v>4083</v>
      </c>
      <c r="I24" s="591">
        <v>4083</v>
      </c>
      <c r="J24" s="591">
        <v>4083</v>
      </c>
      <c r="K24" s="591">
        <v>4083</v>
      </c>
      <c r="L24" s="591">
        <v>3731</v>
      </c>
      <c r="M24" s="591">
        <v>3433</v>
      </c>
      <c r="N24" s="591">
        <v>3433</v>
      </c>
      <c r="O24" s="591">
        <v>3433</v>
      </c>
      <c r="P24" s="591">
        <v>3433</v>
      </c>
      <c r="Q24" s="591">
        <v>3124</v>
      </c>
      <c r="R24" s="591">
        <v>3124</v>
      </c>
      <c r="S24" s="592">
        <v>3218</v>
      </c>
    </row>
    <row r="25" spans="2:19" ht="22.5" customHeight="1">
      <c r="B25" s="481">
        <v>23</v>
      </c>
      <c r="C25" s="590">
        <v>4966</v>
      </c>
      <c r="D25" s="591">
        <v>4539</v>
      </c>
      <c r="E25" s="591">
        <v>4135</v>
      </c>
      <c r="F25" s="591">
        <v>4135</v>
      </c>
      <c r="G25" s="591">
        <v>4135</v>
      </c>
      <c r="H25" s="591">
        <v>4135</v>
      </c>
      <c r="I25" s="591">
        <v>4135</v>
      </c>
      <c r="J25" s="591">
        <v>4135</v>
      </c>
      <c r="K25" s="591">
        <v>4135</v>
      </c>
      <c r="L25" s="591">
        <v>3780</v>
      </c>
      <c r="M25" s="591">
        <v>3479</v>
      </c>
      <c r="N25" s="591">
        <v>3479</v>
      </c>
      <c r="O25" s="591">
        <v>3479</v>
      </c>
      <c r="P25" s="591">
        <v>3479</v>
      </c>
      <c r="Q25" s="591">
        <v>3183</v>
      </c>
      <c r="R25" s="591">
        <v>3183</v>
      </c>
      <c r="S25" s="592">
        <v>3281</v>
      </c>
    </row>
    <row r="26" spans="2:19" ht="22.5" customHeight="1">
      <c r="B26" s="481">
        <v>24</v>
      </c>
      <c r="C26" s="590">
        <v>5018</v>
      </c>
      <c r="D26" s="591">
        <v>4590</v>
      </c>
      <c r="E26" s="591">
        <v>4181</v>
      </c>
      <c r="F26" s="591">
        <v>4181</v>
      </c>
      <c r="G26" s="591">
        <v>4181</v>
      </c>
      <c r="H26" s="591">
        <v>4181</v>
      </c>
      <c r="I26" s="591">
        <v>4181</v>
      </c>
      <c r="J26" s="591">
        <v>4181</v>
      </c>
      <c r="K26" s="591">
        <v>4181</v>
      </c>
      <c r="L26" s="591">
        <v>3826</v>
      </c>
      <c r="M26" s="591">
        <v>3525</v>
      </c>
      <c r="N26" s="591">
        <v>3525</v>
      </c>
      <c r="O26" s="591">
        <v>3525</v>
      </c>
      <c r="P26" s="591">
        <v>3525</v>
      </c>
      <c r="Q26" s="591">
        <v>3242</v>
      </c>
      <c r="R26" s="591">
        <v>3242</v>
      </c>
      <c r="S26" s="592">
        <v>3338</v>
      </c>
    </row>
    <row r="27" spans="2:19" ht="22.5" customHeight="1">
      <c r="B27" s="481">
        <v>25</v>
      </c>
      <c r="C27" s="590">
        <v>5070</v>
      </c>
      <c r="D27" s="591">
        <v>4641</v>
      </c>
      <c r="E27" s="591">
        <v>4226</v>
      </c>
      <c r="F27" s="591">
        <v>4226</v>
      </c>
      <c r="G27" s="591">
        <v>4226</v>
      </c>
      <c r="H27" s="591">
        <v>4226</v>
      </c>
      <c r="I27" s="591">
        <v>4226</v>
      </c>
      <c r="J27" s="591">
        <v>4226</v>
      </c>
      <c r="K27" s="591">
        <v>4226</v>
      </c>
      <c r="L27" s="591">
        <v>3876</v>
      </c>
      <c r="M27" s="591">
        <v>3568</v>
      </c>
      <c r="N27" s="591">
        <v>3568</v>
      </c>
      <c r="O27" s="591">
        <v>3568</v>
      </c>
      <c r="P27" s="591">
        <v>3568</v>
      </c>
      <c r="Q27" s="591">
        <v>3302</v>
      </c>
      <c r="R27" s="591">
        <v>3302</v>
      </c>
      <c r="S27" s="592">
        <v>3392</v>
      </c>
    </row>
    <row r="28" spans="2:19" ht="22.5" customHeight="1">
      <c r="B28" s="481">
        <v>26</v>
      </c>
      <c r="C28" s="590">
        <v>5112</v>
      </c>
      <c r="D28" s="591">
        <v>4686</v>
      </c>
      <c r="E28" s="591">
        <v>4271</v>
      </c>
      <c r="F28" s="591">
        <v>4271</v>
      </c>
      <c r="G28" s="591">
        <v>4271</v>
      </c>
      <c r="H28" s="591">
        <v>4271</v>
      </c>
      <c r="I28" s="591">
        <v>4271</v>
      </c>
      <c r="J28" s="591">
        <v>4271</v>
      </c>
      <c r="K28" s="591">
        <v>4271</v>
      </c>
      <c r="L28" s="591">
        <v>3920</v>
      </c>
      <c r="M28" s="591">
        <v>3607</v>
      </c>
      <c r="N28" s="591">
        <v>3607</v>
      </c>
      <c r="O28" s="591">
        <v>3607</v>
      </c>
      <c r="P28" s="591">
        <v>3607</v>
      </c>
      <c r="Q28" s="591">
        <v>3357</v>
      </c>
      <c r="R28" s="591">
        <v>3357</v>
      </c>
      <c r="S28" s="592">
        <v>3438</v>
      </c>
    </row>
    <row r="29" spans="2:19" ht="22.5" customHeight="1">
      <c r="B29" s="481">
        <v>27</v>
      </c>
      <c r="C29" s="590">
        <v>5155</v>
      </c>
      <c r="D29" s="591">
        <v>4728</v>
      </c>
      <c r="E29" s="591">
        <v>4308</v>
      </c>
      <c r="F29" s="591">
        <v>4308</v>
      </c>
      <c r="G29" s="591">
        <v>4308</v>
      </c>
      <c r="H29" s="591">
        <v>4308</v>
      </c>
      <c r="I29" s="591">
        <v>4308</v>
      </c>
      <c r="J29" s="591">
        <v>4308</v>
      </c>
      <c r="K29" s="591">
        <v>4308</v>
      </c>
      <c r="L29" s="591">
        <v>3955</v>
      </c>
      <c r="M29" s="591">
        <v>3641</v>
      </c>
      <c r="N29" s="591">
        <v>3641</v>
      </c>
      <c r="O29" s="591">
        <v>3641</v>
      </c>
      <c r="P29" s="591">
        <v>3641</v>
      </c>
      <c r="Q29" s="591">
        <v>3402</v>
      </c>
      <c r="R29" s="591">
        <v>3402</v>
      </c>
      <c r="S29" s="592">
        <v>3484</v>
      </c>
    </row>
    <row r="30" spans="2:19" ht="22.5" customHeight="1">
      <c r="B30" s="481">
        <v>28</v>
      </c>
      <c r="C30" s="590">
        <v>5192</v>
      </c>
      <c r="D30" s="591">
        <v>4765</v>
      </c>
      <c r="E30" s="591">
        <v>4346</v>
      </c>
      <c r="F30" s="591">
        <v>4346</v>
      </c>
      <c r="G30" s="591">
        <v>4346</v>
      </c>
      <c r="H30" s="591">
        <v>4346</v>
      </c>
      <c r="I30" s="591">
        <v>4346</v>
      </c>
      <c r="J30" s="591">
        <v>4346</v>
      </c>
      <c r="K30" s="591">
        <v>4346</v>
      </c>
      <c r="L30" s="591">
        <v>3993</v>
      </c>
      <c r="M30" s="591">
        <v>3675</v>
      </c>
      <c r="N30" s="591">
        <v>3675</v>
      </c>
      <c r="O30" s="591">
        <v>3675</v>
      </c>
      <c r="P30" s="591">
        <v>3675</v>
      </c>
      <c r="Q30" s="591">
        <v>3436</v>
      </c>
      <c r="R30" s="591">
        <v>3436</v>
      </c>
      <c r="S30" s="592">
        <v>3516</v>
      </c>
    </row>
    <row r="31" spans="2:19" ht="22.5" customHeight="1">
      <c r="B31" s="481">
        <v>29</v>
      </c>
      <c r="C31" s="590">
        <v>5221</v>
      </c>
      <c r="D31" s="591">
        <v>4797</v>
      </c>
      <c r="E31" s="591">
        <v>4381</v>
      </c>
      <c r="F31" s="591">
        <v>4381</v>
      </c>
      <c r="G31" s="591">
        <v>4381</v>
      </c>
      <c r="H31" s="591">
        <v>4381</v>
      </c>
      <c r="I31" s="591">
        <v>4381</v>
      </c>
      <c r="J31" s="591">
        <v>4381</v>
      </c>
      <c r="K31" s="591">
        <v>4381</v>
      </c>
      <c r="L31" s="591">
        <v>4028</v>
      </c>
      <c r="M31" s="591">
        <v>3707</v>
      </c>
      <c r="N31" s="591">
        <v>3707</v>
      </c>
      <c r="O31" s="591">
        <v>3707</v>
      </c>
      <c r="P31" s="591">
        <v>3707</v>
      </c>
      <c r="Q31" s="591">
        <v>3472</v>
      </c>
      <c r="R31" s="591">
        <v>3472</v>
      </c>
      <c r="S31" s="592">
        <v>3551</v>
      </c>
    </row>
    <row r="32" spans="2:19" ht="22.5" customHeight="1">
      <c r="B32" s="481">
        <v>30</v>
      </c>
      <c r="C32" s="590">
        <v>5245</v>
      </c>
      <c r="D32" s="591">
        <v>4830</v>
      </c>
      <c r="E32" s="591">
        <v>4413</v>
      </c>
      <c r="F32" s="591">
        <v>4413</v>
      </c>
      <c r="G32" s="591">
        <v>4413</v>
      </c>
      <c r="H32" s="591">
        <v>4413</v>
      </c>
      <c r="I32" s="591">
        <v>4413</v>
      </c>
      <c r="J32" s="591">
        <v>4413</v>
      </c>
      <c r="K32" s="591">
        <v>4413</v>
      </c>
      <c r="L32" s="591">
        <v>4059</v>
      </c>
      <c r="M32" s="591">
        <v>3738</v>
      </c>
      <c r="N32" s="591">
        <v>3738</v>
      </c>
      <c r="O32" s="591">
        <v>3738</v>
      </c>
      <c r="P32" s="591">
        <v>3738</v>
      </c>
      <c r="Q32" s="591">
        <v>3504</v>
      </c>
      <c r="R32" s="591">
        <v>3504</v>
      </c>
      <c r="S32" s="592">
        <v>3573</v>
      </c>
    </row>
    <row r="33" spans="2:21" ht="22.5" customHeight="1" thickBot="1">
      <c r="B33" s="482">
        <v>31</v>
      </c>
      <c r="C33" s="593" t="s">
        <v>663</v>
      </c>
      <c r="D33" s="594">
        <v>4861</v>
      </c>
      <c r="E33" s="594">
        <v>4443</v>
      </c>
      <c r="F33" s="594">
        <v>4443</v>
      </c>
      <c r="G33" s="594">
        <v>4443</v>
      </c>
      <c r="H33" s="594">
        <v>4443</v>
      </c>
      <c r="I33" s="594">
        <v>4443</v>
      </c>
      <c r="J33" s="594">
        <v>4443</v>
      </c>
      <c r="K33" s="594">
        <v>4443</v>
      </c>
      <c r="L33" s="594">
        <v>4090</v>
      </c>
      <c r="M33" s="594">
        <v>3768</v>
      </c>
      <c r="N33" s="594">
        <v>3768</v>
      </c>
      <c r="O33" s="594">
        <v>3768</v>
      </c>
      <c r="P33" s="594">
        <v>3768</v>
      </c>
      <c r="Q33" s="594">
        <v>3528</v>
      </c>
      <c r="R33" s="594">
        <v>3528</v>
      </c>
      <c r="S33" s="595">
        <v>3610</v>
      </c>
    </row>
    <row r="34" spans="2:21">
      <c r="C34" s="308">
        <f>SUM(C3:C33)</f>
        <v>127883</v>
      </c>
      <c r="D34" s="308">
        <f t="shared" ref="D34:S34" si="0">SUM(D3:D33)</f>
        <v>121243</v>
      </c>
      <c r="E34" s="308">
        <f t="shared" si="0"/>
        <v>110367</v>
      </c>
      <c r="F34" s="308">
        <f t="shared" si="0"/>
        <v>110367</v>
      </c>
      <c r="G34" s="308">
        <f t="shared" si="0"/>
        <v>110367</v>
      </c>
      <c r="H34" s="308">
        <f t="shared" si="0"/>
        <v>110367</v>
      </c>
      <c r="I34" s="308">
        <f t="shared" si="0"/>
        <v>110367</v>
      </c>
      <c r="J34" s="308">
        <f t="shared" si="0"/>
        <v>110367</v>
      </c>
      <c r="K34" s="308">
        <f t="shared" si="0"/>
        <v>110367</v>
      </c>
      <c r="L34" s="308">
        <f t="shared" si="0"/>
        <v>101371</v>
      </c>
      <c r="M34" s="308">
        <f t="shared" si="0"/>
        <v>93814</v>
      </c>
      <c r="N34" s="308">
        <f t="shared" si="0"/>
        <v>93814</v>
      </c>
      <c r="O34" s="308">
        <f t="shared" si="0"/>
        <v>93814</v>
      </c>
      <c r="P34" s="308">
        <f t="shared" si="0"/>
        <v>93814</v>
      </c>
      <c r="Q34" s="308">
        <f t="shared" si="0"/>
        <v>86746</v>
      </c>
      <c r="R34" s="308">
        <f t="shared" si="0"/>
        <v>86746</v>
      </c>
      <c r="S34" s="308">
        <f t="shared" si="0"/>
        <v>89301</v>
      </c>
      <c r="U34" s="308"/>
    </row>
    <row r="36" spans="2:21">
      <c r="C36" s="757">
        <v>1000</v>
      </c>
    </row>
  </sheetData>
  <mergeCells count="1">
    <mergeCell ref="B1:S1"/>
  </mergeCells>
  <phoneticPr fontId="18" type="noConversion"/>
  <pageMargins left="0.70866141732283472" right="0.17" top="0.4" bottom="0.44" header="0.31496062992125984" footer="0.31496062992125984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396EF-6F8F-4F6A-A6D7-475E68DBAEEE}">
  <dimension ref="A1"/>
  <sheetViews>
    <sheetView workbookViewId="0">
      <selection activeCell="A2" sqref="A2"/>
    </sheetView>
  </sheetViews>
  <sheetFormatPr defaultRowHeight="13.5"/>
  <sheetData/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12</vt:i4>
      </vt:variant>
    </vt:vector>
  </HeadingPairs>
  <TitlesOfParts>
    <vt:vector size="18" baseType="lpstr">
      <vt:lpstr>세입세출총괄표</vt:lpstr>
      <vt:lpstr>세입</vt:lpstr>
      <vt:lpstr>세출</vt:lpstr>
      <vt:lpstr>2025 호봉승급월</vt:lpstr>
      <vt:lpstr>기본급테이블</vt:lpstr>
      <vt:lpstr>Sheet1</vt:lpstr>
      <vt:lpstr>세입!Print_Area</vt:lpstr>
      <vt:lpstr>세출!Print_Area</vt:lpstr>
      <vt:lpstr>세입!Print_Titles</vt:lpstr>
      <vt:lpstr>세출!Print_Titles</vt:lpstr>
      <vt:lpstr>세출!가족수당</vt:lpstr>
      <vt:lpstr>세출!기본급</vt:lpstr>
      <vt:lpstr>세출!기본급7종</vt:lpstr>
      <vt:lpstr>기본급테이블</vt:lpstr>
      <vt:lpstr>세출!명절휴가비</vt:lpstr>
      <vt:lpstr>세출!연장근로수당</vt:lpstr>
      <vt:lpstr>직책</vt:lpstr>
      <vt:lpstr>호봉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JOOHYOUNG YOON</cp:lastModifiedBy>
  <cp:revision>65</cp:revision>
  <cp:lastPrinted>2025-11-16T23:57:09Z</cp:lastPrinted>
  <dcterms:created xsi:type="dcterms:W3CDTF">2003-12-18T04:11:57Z</dcterms:created>
  <dcterms:modified xsi:type="dcterms:W3CDTF">2025-11-21T05:58:13Z</dcterms:modified>
</cp:coreProperties>
</file>