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마르따의집\Desktop\1차추경예산\홈페이지\"/>
    </mc:Choice>
  </mc:AlternateContent>
  <bookViews>
    <workbookView xWindow="0" yWindow="0" windowWidth="25335" windowHeight="11385" activeTab="2"/>
  </bookViews>
  <sheets>
    <sheet name="세입세출총괄표" sheetId="1" r:id="rId1"/>
    <sheet name="세입" sheetId="2" r:id="rId2"/>
    <sheet name="세출" sheetId="3" r:id="rId3"/>
  </sheets>
  <externalReferences>
    <externalReference r:id="rId4"/>
  </externalReferences>
  <definedNames>
    <definedName name="_xlnm.Print_Area" localSheetId="1">세입!$A$1:$X$85</definedName>
    <definedName name="_xlnm.Print_Area" localSheetId="0">세입세출총괄표!$B$1:$K$28</definedName>
    <definedName name="_xlnm.Print_Titles" localSheetId="1">세입!$2:$3</definedName>
    <definedName name="_xlnm.Print_Titles" localSheetId="2">세출!$2:$3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2">세입!#REF!</definedName>
    <definedName name="가계보조수당">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1">세입!#REF!</definedName>
    <definedName name="급식비1" localSheetId="0">[1]세입!#REF!</definedName>
    <definedName name="급식비1" localSheetId="2">세입!#REF!</definedName>
    <definedName name="급식비1">#REF!</definedName>
    <definedName name="급여총액" localSheetId="1">세입!#REF!</definedName>
    <definedName name="급여총액" localSheetId="0">[1]세입!#REF!</definedName>
    <definedName name="급여총액" localSheetId="2">세입!#REF!</definedName>
    <definedName name="급여총액">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>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세출!$AD$15</definedName>
    <definedName name="명절휴가비1" localSheetId="1">세입!#REF!</definedName>
    <definedName name="사회보험" localSheetId="1">세입!#REF!</definedName>
    <definedName name="사회보험" localSheetId="0">[1]세입!#REF!</definedName>
    <definedName name="사회보험" localSheetId="2">세입!#REF!</definedName>
    <definedName name="사회보험">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2">세입!#REF!</definedName>
    <definedName name="상여금">#REF!</definedName>
    <definedName name="상여금총액" localSheetId="1">세입!#REF!</definedName>
    <definedName name="상여금총액" localSheetId="2">세출!#REF!</definedName>
    <definedName name="수정제수당총액" localSheetId="1">세입!#REF!</definedName>
    <definedName name="수정제수당총액" localSheetId="0">[1]세입!#REF!</definedName>
    <definedName name="수정제수당총액" localSheetId="2">세입!#REF!</definedName>
    <definedName name="수정제수당총액">#REF!</definedName>
    <definedName name="연장근로수당" localSheetId="2">세출!$AD$22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2">세입!#REF!</definedName>
    <definedName name="제수당">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>[1]세입!#REF!</definedName>
    <definedName name="직원급식비" localSheetId="1">세입!#REF!</definedName>
    <definedName name="직원급식비" localSheetId="0">[1]세입!#REF!</definedName>
    <definedName name="직원급식비" localSheetId="2">세입!#REF!</definedName>
    <definedName name="직원급식비">#REF!</definedName>
    <definedName name="직책보조비" localSheetId="1">세입!#REF!</definedName>
    <definedName name="퇴직금" localSheetId="1">세입!#REF!</definedName>
    <definedName name="퇴직금" localSheetId="0">[1]세입!#REF!</definedName>
    <definedName name="퇴직금" localSheetId="2">세입!#REF!</definedName>
    <definedName name="퇴직금">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2">세입!#REF!</definedName>
    <definedName name="특수근무수당">#REF!</definedName>
    <definedName name="특수근무수당1" localSheetId="1">세입!#REF!</definedName>
    <definedName name="특수근무수당1" localSheetId="0">[1]세입!#REF!</definedName>
    <definedName name="특수근무수당1" localSheetId="2">세입!#REF!</definedName>
    <definedName name="특수근무수당1">#REF!</definedName>
    <definedName name="특수근무수당2" localSheetId="1">세입!#REF!</definedName>
    <definedName name="특수근무수당2" localSheetId="0">[1]세입!#REF!</definedName>
    <definedName name="특수근무수당2" localSheetId="2">세입!#REF!</definedName>
    <definedName name="특수근무수당2">#REF!</definedName>
    <definedName name="특수근무수당3" localSheetId="1">세입!#REF!</definedName>
    <definedName name="특수근무수당3" localSheetId="0">[1]세입!#REF!</definedName>
    <definedName name="특수근무수당3" localSheetId="2">세입!#REF!</definedName>
    <definedName name="특수근무수당3">#REF!</definedName>
    <definedName name="특수근무수당6" localSheetId="1">세입!#REF!</definedName>
    <definedName name="특수근무수당6" localSheetId="2">세입!#REF!</definedName>
    <definedName name="특수근무수당6">#REF!</definedName>
    <definedName name="프로그램지원금" localSheetId="1">세입!#REF!</definedName>
  </definedNames>
  <calcPr calcId="162913"/>
</workbook>
</file>

<file path=xl/calcChain.xml><?xml version="1.0" encoding="utf-8"?>
<calcChain xmlns="http://schemas.openxmlformats.org/spreadsheetml/2006/main">
  <c r="F4" i="2" l="1"/>
  <c r="E4" i="2"/>
  <c r="N4" i="3" l="1"/>
  <c r="D10" i="1" l="1"/>
  <c r="AD181" i="3" l="1"/>
  <c r="L181" i="3"/>
  <c r="K181" i="3"/>
  <c r="J181" i="3"/>
  <c r="I181" i="3"/>
  <c r="H181" i="3"/>
  <c r="H180" i="3" s="1"/>
  <c r="G181" i="3"/>
  <c r="G180" i="3" s="1"/>
  <c r="F181" i="3"/>
  <c r="E181" i="3" s="1"/>
  <c r="AD180" i="3"/>
  <c r="L180" i="3"/>
  <c r="K180" i="3"/>
  <c r="J180" i="3"/>
  <c r="I180" i="3"/>
  <c r="F180" i="3"/>
  <c r="N178" i="3"/>
  <c r="L178" i="3"/>
  <c r="L177" i="3" s="1"/>
  <c r="K178" i="3"/>
  <c r="J178" i="3"/>
  <c r="I178" i="3"/>
  <c r="H178" i="3"/>
  <c r="H177" i="3" s="1"/>
  <c r="G178" i="3"/>
  <c r="F178" i="3"/>
  <c r="E178" i="3" s="1"/>
  <c r="AD177" i="3"/>
  <c r="N177" i="3"/>
  <c r="K177" i="3"/>
  <c r="J177" i="3"/>
  <c r="I177" i="3"/>
  <c r="G177" i="3"/>
  <c r="AD168" i="3"/>
  <c r="AD167" i="3" s="1"/>
  <c r="L168" i="3"/>
  <c r="L167" i="3" s="1"/>
  <c r="K168" i="3"/>
  <c r="K167" i="3" s="1"/>
  <c r="J168" i="3"/>
  <c r="I168" i="3"/>
  <c r="H168" i="3"/>
  <c r="H167" i="3" s="1"/>
  <c r="G168" i="3"/>
  <c r="G167" i="3" s="1"/>
  <c r="F168" i="3"/>
  <c r="E168" i="3" s="1"/>
  <c r="J167" i="3"/>
  <c r="I167" i="3"/>
  <c r="F167" i="3"/>
  <c r="N164" i="3"/>
  <c r="L164" i="3"/>
  <c r="K164" i="3"/>
  <c r="J164" i="3"/>
  <c r="I164" i="3"/>
  <c r="H164" i="3"/>
  <c r="E164" i="3" s="1"/>
  <c r="M164" i="3" s="1"/>
  <c r="G164" i="3"/>
  <c r="F164" i="3"/>
  <c r="AD162" i="3"/>
  <c r="AD161" i="3" s="1"/>
  <c r="L161" i="3"/>
  <c r="K161" i="3"/>
  <c r="I161" i="3"/>
  <c r="H161" i="3"/>
  <c r="G161" i="3"/>
  <c r="F161" i="3"/>
  <c r="AD158" i="3"/>
  <c r="AD157" i="3" s="1"/>
  <c r="L157" i="3"/>
  <c r="K157" i="3"/>
  <c r="I157" i="3"/>
  <c r="H157" i="3"/>
  <c r="G157" i="3"/>
  <c r="F157" i="3"/>
  <c r="AD155" i="3"/>
  <c r="AD152" i="3" s="1"/>
  <c r="AD154" i="3"/>
  <c r="AD153" i="3"/>
  <c r="L152" i="3"/>
  <c r="K152" i="3"/>
  <c r="J152" i="3"/>
  <c r="I152" i="3"/>
  <c r="H152" i="3"/>
  <c r="G152" i="3"/>
  <c r="F152" i="3"/>
  <c r="E152" i="3" s="1"/>
  <c r="M152" i="3" s="1"/>
  <c r="N152" i="3" s="1"/>
  <c r="AD150" i="3"/>
  <c r="AD149" i="3"/>
  <c r="J148" i="3" s="1"/>
  <c r="AD148" i="3"/>
  <c r="L148" i="3"/>
  <c r="K148" i="3"/>
  <c r="I148" i="3"/>
  <c r="H148" i="3"/>
  <c r="G148" i="3"/>
  <c r="F148" i="3"/>
  <c r="AD146" i="3"/>
  <c r="J145" i="3" s="1"/>
  <c r="AD145" i="3"/>
  <c r="L145" i="3"/>
  <c r="K145" i="3"/>
  <c r="I145" i="3"/>
  <c r="H145" i="3"/>
  <c r="G145" i="3"/>
  <c r="F145" i="3"/>
  <c r="AD143" i="3"/>
  <c r="J142" i="3" s="1"/>
  <c r="AD142" i="3"/>
  <c r="L142" i="3"/>
  <c r="K142" i="3"/>
  <c r="I142" i="3"/>
  <c r="H142" i="3"/>
  <c r="G142" i="3"/>
  <c r="F142" i="3"/>
  <c r="AD140" i="3"/>
  <c r="AD139" i="3"/>
  <c r="L138" i="3"/>
  <c r="L137" i="3" s="1"/>
  <c r="K138" i="3"/>
  <c r="I138" i="3"/>
  <c r="I137" i="3" s="1"/>
  <c r="H138" i="3"/>
  <c r="G138" i="3"/>
  <c r="F138" i="3"/>
  <c r="K137" i="3"/>
  <c r="G137" i="3"/>
  <c r="AD135" i="3"/>
  <c r="J134" i="3" s="1"/>
  <c r="AD134" i="3"/>
  <c r="L134" i="3"/>
  <c r="K134" i="3"/>
  <c r="I134" i="3"/>
  <c r="H134" i="3"/>
  <c r="G134" i="3"/>
  <c r="F134" i="3"/>
  <c r="E134" i="3" s="1"/>
  <c r="M134" i="3" s="1"/>
  <c r="N134" i="3" s="1"/>
  <c r="AD131" i="3"/>
  <c r="J130" i="3" s="1"/>
  <c r="AD130" i="3"/>
  <c r="L130" i="3"/>
  <c r="K130" i="3"/>
  <c r="I130" i="3"/>
  <c r="H130" i="3"/>
  <c r="G130" i="3"/>
  <c r="F130" i="3"/>
  <c r="E130" i="3" s="1"/>
  <c r="M130" i="3" s="1"/>
  <c r="N130" i="3" s="1"/>
  <c r="AD128" i="3"/>
  <c r="J127" i="3" s="1"/>
  <c r="AD127" i="3"/>
  <c r="L127" i="3"/>
  <c r="K127" i="3"/>
  <c r="I127" i="3"/>
  <c r="H127" i="3"/>
  <c r="G127" i="3"/>
  <c r="F127" i="3"/>
  <c r="E127" i="3" s="1"/>
  <c r="M127" i="3" s="1"/>
  <c r="N127" i="3" s="1"/>
  <c r="AD123" i="3"/>
  <c r="L123" i="3"/>
  <c r="K123" i="3"/>
  <c r="K115" i="3" s="1"/>
  <c r="K114" i="3" s="1"/>
  <c r="J123" i="3"/>
  <c r="I123" i="3"/>
  <c r="H123" i="3"/>
  <c r="G123" i="3"/>
  <c r="G115" i="3" s="1"/>
  <c r="G114" i="3" s="1"/>
  <c r="F123" i="3"/>
  <c r="E123" i="3" s="1"/>
  <c r="M123" i="3" s="1"/>
  <c r="N123" i="3" s="1"/>
  <c r="AD120" i="3"/>
  <c r="AD119" i="3"/>
  <c r="AD118" i="3"/>
  <c r="J116" i="3" s="1"/>
  <c r="J115" i="3" s="1"/>
  <c r="AD117" i="3"/>
  <c r="L116" i="3"/>
  <c r="K116" i="3"/>
  <c r="I116" i="3"/>
  <c r="I115" i="3" s="1"/>
  <c r="I114" i="3" s="1"/>
  <c r="H116" i="3"/>
  <c r="G116" i="3"/>
  <c r="F116" i="3"/>
  <c r="F115" i="3" s="1"/>
  <c r="L115" i="3"/>
  <c r="L114" i="3" s="1"/>
  <c r="H115" i="3"/>
  <c r="AD112" i="3"/>
  <c r="AD111" i="3"/>
  <c r="L108" i="3"/>
  <c r="K108" i="3"/>
  <c r="I108" i="3"/>
  <c r="H108" i="3"/>
  <c r="G108" i="3"/>
  <c r="F108" i="3"/>
  <c r="AD104" i="3"/>
  <c r="L104" i="3"/>
  <c r="L101" i="3" s="1"/>
  <c r="L100" i="3" s="1"/>
  <c r="K104" i="3"/>
  <c r="J104" i="3"/>
  <c r="I104" i="3"/>
  <c r="H104" i="3"/>
  <c r="H101" i="3" s="1"/>
  <c r="G104" i="3"/>
  <c r="F104" i="3"/>
  <c r="AD102" i="3"/>
  <c r="N102" i="3"/>
  <c r="L102" i="3"/>
  <c r="K102" i="3"/>
  <c r="J102" i="3"/>
  <c r="I102" i="3"/>
  <c r="H102" i="3"/>
  <c r="G102" i="3"/>
  <c r="F102" i="3"/>
  <c r="I101" i="3"/>
  <c r="I100" i="3" s="1"/>
  <c r="H100" i="3"/>
  <c r="AD98" i="3"/>
  <c r="L97" i="3"/>
  <c r="K97" i="3"/>
  <c r="J97" i="3"/>
  <c r="H97" i="3"/>
  <c r="G97" i="3"/>
  <c r="F97" i="3"/>
  <c r="AD94" i="3"/>
  <c r="L93" i="3"/>
  <c r="I93" i="3"/>
  <c r="H93" i="3"/>
  <c r="G93" i="3"/>
  <c r="F93" i="3"/>
  <c r="AD90" i="3"/>
  <c r="AD89" i="3"/>
  <c r="J87" i="3" s="1"/>
  <c r="AD88" i="3"/>
  <c r="AD87" i="3" s="1"/>
  <c r="L87" i="3"/>
  <c r="K87" i="3"/>
  <c r="I87" i="3"/>
  <c r="H87" i="3"/>
  <c r="G87" i="3"/>
  <c r="F87" i="3"/>
  <c r="E87" i="3"/>
  <c r="M87" i="3" s="1"/>
  <c r="N87" i="3" s="1"/>
  <c r="AD82" i="3"/>
  <c r="AD81" i="3"/>
  <c r="AD80" i="3"/>
  <c r="F79" i="3" s="1"/>
  <c r="E79" i="3" s="1"/>
  <c r="M79" i="3" s="1"/>
  <c r="N79" i="3" s="1"/>
  <c r="AD79" i="3"/>
  <c r="L79" i="3"/>
  <c r="K79" i="3"/>
  <c r="J79" i="3"/>
  <c r="I79" i="3"/>
  <c r="H79" i="3"/>
  <c r="G79" i="3"/>
  <c r="AD75" i="3"/>
  <c r="F69" i="3" s="1"/>
  <c r="AD73" i="3"/>
  <c r="L69" i="3"/>
  <c r="K69" i="3"/>
  <c r="I69" i="3"/>
  <c r="H69" i="3"/>
  <c r="G69" i="3"/>
  <c r="AD67" i="3"/>
  <c r="L66" i="3"/>
  <c r="L65" i="3" s="1"/>
  <c r="K66" i="3"/>
  <c r="I66" i="3"/>
  <c r="H66" i="3"/>
  <c r="G66" i="3"/>
  <c r="F66" i="3"/>
  <c r="F65" i="3" s="1"/>
  <c r="K65" i="3"/>
  <c r="G65" i="3"/>
  <c r="AD63" i="3"/>
  <c r="AD62" i="3"/>
  <c r="L61" i="3"/>
  <c r="K61" i="3"/>
  <c r="I61" i="3"/>
  <c r="H61" i="3"/>
  <c r="G61" i="3"/>
  <c r="F61" i="3"/>
  <c r="N59" i="3"/>
  <c r="L59" i="3"/>
  <c r="K59" i="3"/>
  <c r="J59" i="3"/>
  <c r="I59" i="3"/>
  <c r="H59" i="3"/>
  <c r="G59" i="3"/>
  <c r="F59" i="3"/>
  <c r="E59" i="3" s="1"/>
  <c r="M59" i="3" s="1"/>
  <c r="AD57" i="3"/>
  <c r="N57" i="3"/>
  <c r="L57" i="3"/>
  <c r="K57" i="3"/>
  <c r="K56" i="3" s="1"/>
  <c r="J57" i="3"/>
  <c r="I57" i="3"/>
  <c r="I56" i="3" s="1"/>
  <c r="H57" i="3"/>
  <c r="G57" i="3"/>
  <c r="G56" i="3" s="1"/>
  <c r="F57" i="3"/>
  <c r="E57" i="3"/>
  <c r="L56" i="3"/>
  <c r="H56" i="3"/>
  <c r="AD54" i="3"/>
  <c r="J50" i="3" s="1"/>
  <c r="AD53" i="3"/>
  <c r="AD52" i="3"/>
  <c r="AD51" i="3"/>
  <c r="AD50" i="3"/>
  <c r="L50" i="3"/>
  <c r="K50" i="3"/>
  <c r="I50" i="3"/>
  <c r="H50" i="3"/>
  <c r="G50" i="3"/>
  <c r="F50" i="3"/>
  <c r="E50" i="3" s="1"/>
  <c r="M50" i="3" s="1"/>
  <c r="N50" i="3" s="1"/>
  <c r="L29" i="3"/>
  <c r="K29" i="3"/>
  <c r="J29" i="3"/>
  <c r="I29" i="3"/>
  <c r="H29" i="3"/>
  <c r="G29" i="3"/>
  <c r="L26" i="3"/>
  <c r="K26" i="3"/>
  <c r="J26" i="3"/>
  <c r="J6" i="3" s="1"/>
  <c r="I26" i="3"/>
  <c r="H26" i="3"/>
  <c r="G26" i="3"/>
  <c r="AD24" i="3"/>
  <c r="AD23" i="3"/>
  <c r="AD22" i="3"/>
  <c r="AD14" i="3" s="1"/>
  <c r="AD20" i="3"/>
  <c r="AD19" i="3"/>
  <c r="AD17" i="3"/>
  <c r="AD16" i="3"/>
  <c r="F14" i="3" s="1"/>
  <c r="L14" i="3"/>
  <c r="K14" i="3"/>
  <c r="J14" i="3"/>
  <c r="I14" i="3"/>
  <c r="H14" i="3"/>
  <c r="H6" i="3" s="1"/>
  <c r="G14" i="3"/>
  <c r="AD12" i="3"/>
  <c r="AD11" i="3"/>
  <c r="N11" i="3"/>
  <c r="L11" i="3"/>
  <c r="L6" i="3" s="1"/>
  <c r="L5" i="3" s="1"/>
  <c r="L4" i="3" s="1"/>
  <c r="K11" i="3"/>
  <c r="J11" i="3"/>
  <c r="I11" i="3"/>
  <c r="H11" i="3"/>
  <c r="G11" i="3"/>
  <c r="F11" i="3"/>
  <c r="AD9" i="3"/>
  <c r="AD8" i="3"/>
  <c r="L7" i="3"/>
  <c r="K7" i="3"/>
  <c r="J7" i="3"/>
  <c r="I7" i="3"/>
  <c r="I6" i="3" s="1"/>
  <c r="H7" i="3"/>
  <c r="G7" i="3"/>
  <c r="K6" i="3"/>
  <c r="K5" i="3" s="1"/>
  <c r="G6" i="3"/>
  <c r="G5" i="3" s="1"/>
  <c r="W85" i="2"/>
  <c r="W84" i="2"/>
  <c r="W83" i="2"/>
  <c r="E83" i="2" s="1"/>
  <c r="E82" i="2" s="1"/>
  <c r="F82" i="2" s="1"/>
  <c r="G82" i="2" s="1"/>
  <c r="W75" i="2"/>
  <c r="E75" i="2" s="1"/>
  <c r="E74" i="2" s="1"/>
  <c r="F74" i="2" s="1"/>
  <c r="G74" i="2" s="1"/>
  <c r="W72" i="2"/>
  <c r="E72" i="2" s="1"/>
  <c r="E71" i="2" s="1"/>
  <c r="G72" i="2"/>
  <c r="G71" i="2"/>
  <c r="W68" i="2"/>
  <c r="E68" i="2" s="1"/>
  <c r="E67" i="2" s="1"/>
  <c r="F67" i="2" s="1"/>
  <c r="G68" i="2"/>
  <c r="W67" i="2"/>
  <c r="G67" i="2"/>
  <c r="W64" i="2"/>
  <c r="E64" i="2" s="1"/>
  <c r="W63" i="2"/>
  <c r="W60" i="2"/>
  <c r="E60" i="2" s="1"/>
  <c r="F60" i="2" s="1"/>
  <c r="G60" i="2" s="1"/>
  <c r="W57" i="2"/>
  <c r="E57" i="2" s="1"/>
  <c r="F57" i="2" s="1"/>
  <c r="G57" i="2" s="1"/>
  <c r="G54" i="2"/>
  <c r="E54" i="2"/>
  <c r="F54" i="2" s="1"/>
  <c r="W51" i="2"/>
  <c r="E51" i="2" s="1"/>
  <c r="G47" i="2"/>
  <c r="E47" i="2"/>
  <c r="F47" i="2" s="1"/>
  <c r="W46" i="2"/>
  <c r="G46" i="2"/>
  <c r="E46" i="2"/>
  <c r="F46" i="2" s="1"/>
  <c r="W44" i="2"/>
  <c r="E44" i="2" s="1"/>
  <c r="G44" i="2"/>
  <c r="G43" i="2"/>
  <c r="W42" i="2"/>
  <c r="G42" i="2"/>
  <c r="W40" i="2"/>
  <c r="W39" i="2" s="1"/>
  <c r="W35" i="2"/>
  <c r="W32" i="2" s="1"/>
  <c r="G35" i="2"/>
  <c r="W33" i="2"/>
  <c r="E33" i="2"/>
  <c r="F33" i="2" s="1"/>
  <c r="G29" i="2"/>
  <c r="E29" i="2"/>
  <c r="F29" i="2" s="1"/>
  <c r="W28" i="2"/>
  <c r="G28" i="2"/>
  <c r="W24" i="2"/>
  <c r="W22" i="2"/>
  <c r="E22" i="2" s="1"/>
  <c r="F22" i="2" s="1"/>
  <c r="G22" i="2" s="1"/>
  <c r="W18" i="2"/>
  <c r="W16" i="2" s="1"/>
  <c r="G12" i="2"/>
  <c r="F12" i="2"/>
  <c r="W9" i="2"/>
  <c r="E9" i="2" s="1"/>
  <c r="F9" i="2" s="1"/>
  <c r="G9" i="2"/>
  <c r="W7" i="2"/>
  <c r="E7" i="2" s="1"/>
  <c r="G7" i="2"/>
  <c r="W6" i="2"/>
  <c r="W5" i="2" s="1"/>
  <c r="E5" i="2" s="1"/>
  <c r="F5" i="2" s="1"/>
  <c r="K28" i="1"/>
  <c r="K27" i="1" s="1"/>
  <c r="J27" i="1"/>
  <c r="I27" i="1"/>
  <c r="K26" i="1"/>
  <c r="K25" i="1" s="1"/>
  <c r="J25" i="1"/>
  <c r="I25" i="1"/>
  <c r="K24" i="1"/>
  <c r="K23" i="1" s="1"/>
  <c r="J23" i="1"/>
  <c r="I23" i="1"/>
  <c r="F23" i="1"/>
  <c r="F22" i="1" s="1"/>
  <c r="K22" i="1"/>
  <c r="E22" i="1"/>
  <c r="D22" i="1"/>
  <c r="K21" i="1"/>
  <c r="F21" i="1"/>
  <c r="K20" i="1"/>
  <c r="F20" i="1"/>
  <c r="E20" i="1"/>
  <c r="D20" i="1"/>
  <c r="K19" i="1"/>
  <c r="K16" i="1" s="1"/>
  <c r="F19" i="1"/>
  <c r="F18" i="1" s="1"/>
  <c r="K18" i="1"/>
  <c r="E18" i="1"/>
  <c r="D18" i="1"/>
  <c r="K17" i="1"/>
  <c r="F17" i="1"/>
  <c r="J16" i="1"/>
  <c r="I16" i="1"/>
  <c r="F16" i="1"/>
  <c r="K15" i="1"/>
  <c r="F15" i="1"/>
  <c r="E15" i="1"/>
  <c r="D15" i="1"/>
  <c r="K14" i="1"/>
  <c r="K12" i="1" s="1"/>
  <c r="F14" i="1"/>
  <c r="K13" i="1"/>
  <c r="F13" i="1"/>
  <c r="J12" i="1"/>
  <c r="I12" i="1"/>
  <c r="F12" i="1"/>
  <c r="K11" i="1"/>
  <c r="F11" i="1"/>
  <c r="F10" i="1" s="1"/>
  <c r="F7" i="1" s="1"/>
  <c r="K10" i="1"/>
  <c r="E10" i="1"/>
  <c r="K9" i="1"/>
  <c r="F9" i="1"/>
  <c r="K8" i="1"/>
  <c r="J8" i="1"/>
  <c r="J7" i="1" s="1"/>
  <c r="I8" i="1"/>
  <c r="F8" i="1"/>
  <c r="E8" i="1"/>
  <c r="E7" i="1" s="1"/>
  <c r="D8" i="1"/>
  <c r="D7" i="1" s="1"/>
  <c r="I7" i="1"/>
  <c r="W43" i="2" l="1"/>
  <c r="E28" i="2"/>
  <c r="F28" i="2" s="1"/>
  <c r="E35" i="2"/>
  <c r="F35" i="2" s="1"/>
  <c r="F75" i="2"/>
  <c r="G75" i="2" s="1"/>
  <c r="E43" i="2"/>
  <c r="F44" i="2"/>
  <c r="W21" i="2"/>
  <c r="E21" i="2" s="1"/>
  <c r="F21" i="2" s="1"/>
  <c r="G21" i="2" s="1"/>
  <c r="W50" i="2"/>
  <c r="W49" i="2" s="1"/>
  <c r="F68" i="2"/>
  <c r="E70" i="2"/>
  <c r="F70" i="2" s="1"/>
  <c r="G70" i="2" s="1"/>
  <c r="W71" i="2"/>
  <c r="W74" i="2"/>
  <c r="W82" i="2"/>
  <c r="E16" i="2"/>
  <c r="W15" i="2"/>
  <c r="W11" i="2" s="1"/>
  <c r="E63" i="2"/>
  <c r="F63" i="2" s="1"/>
  <c r="G63" i="2" s="1"/>
  <c r="F64" i="2"/>
  <c r="G64" i="2" s="1"/>
  <c r="E39" i="2"/>
  <c r="W38" i="2"/>
  <c r="W31" i="2" s="1"/>
  <c r="F51" i="2"/>
  <c r="G51" i="2" s="1"/>
  <c r="E50" i="2"/>
  <c r="K7" i="1"/>
  <c r="G5" i="2"/>
  <c r="F7" i="2"/>
  <c r="G4" i="3"/>
  <c r="F72" i="2"/>
  <c r="F83" i="2"/>
  <c r="G83" i="2" s="1"/>
  <c r="E11" i="3"/>
  <c r="M11" i="3" s="1"/>
  <c r="E14" i="3"/>
  <c r="M14" i="3" s="1"/>
  <c r="N14" i="3" s="1"/>
  <c r="M57" i="3"/>
  <c r="H65" i="3"/>
  <c r="H5" i="3" s="1"/>
  <c r="AD66" i="3"/>
  <c r="J66" i="3"/>
  <c r="E66" i="3" s="1"/>
  <c r="G101" i="3"/>
  <c r="G100" i="3" s="1"/>
  <c r="K101" i="3"/>
  <c r="K100" i="3" s="1"/>
  <c r="K4" i="3" s="1"/>
  <c r="E104" i="3"/>
  <c r="M104" i="3" s="1"/>
  <c r="N104" i="3" s="1"/>
  <c r="F71" i="2"/>
  <c r="F56" i="3"/>
  <c r="AD61" i="3"/>
  <c r="J61" i="3"/>
  <c r="J56" i="3" s="1"/>
  <c r="AD97" i="3"/>
  <c r="I97" i="3"/>
  <c r="I65" i="3" s="1"/>
  <c r="I5" i="3" s="1"/>
  <c r="I4" i="3" s="1"/>
  <c r="E116" i="3"/>
  <c r="AD116" i="3"/>
  <c r="AD115" i="3" s="1"/>
  <c r="E142" i="3"/>
  <c r="M142" i="3" s="1"/>
  <c r="N142" i="3" s="1"/>
  <c r="E145" i="3"/>
  <c r="M145" i="3" s="1"/>
  <c r="N145" i="3" s="1"/>
  <c r="E148" i="3"/>
  <c r="M148" i="3" s="1"/>
  <c r="N148" i="3" s="1"/>
  <c r="E167" i="3"/>
  <c r="M167" i="3" s="1"/>
  <c r="N167" i="3" s="1"/>
  <c r="M168" i="3"/>
  <c r="N168" i="3" s="1"/>
  <c r="E180" i="3"/>
  <c r="M180" i="3" s="1"/>
  <c r="N180" i="3" s="1"/>
  <c r="M181" i="3"/>
  <c r="N181" i="3" s="1"/>
  <c r="AD7" i="3"/>
  <c r="F7" i="3"/>
  <c r="AD56" i="3"/>
  <c r="AD69" i="3"/>
  <c r="J69" i="3"/>
  <c r="E69" i="3" s="1"/>
  <c r="M69" i="3" s="1"/>
  <c r="N69" i="3" s="1"/>
  <c r="AD93" i="3"/>
  <c r="J93" i="3"/>
  <c r="E93" i="3" s="1"/>
  <c r="M93" i="3" s="1"/>
  <c r="N93" i="3" s="1"/>
  <c r="AD108" i="3"/>
  <c r="J108" i="3"/>
  <c r="E108" i="3" s="1"/>
  <c r="M108" i="3" s="1"/>
  <c r="N108" i="3" s="1"/>
  <c r="E32" i="2"/>
  <c r="E102" i="3"/>
  <c r="F101" i="3"/>
  <c r="F100" i="3" s="1"/>
  <c r="J101" i="3"/>
  <c r="J100" i="3" s="1"/>
  <c r="AD101" i="3"/>
  <c r="AD100" i="3" s="1"/>
  <c r="E138" i="3"/>
  <c r="H137" i="3"/>
  <c r="H114" i="3" s="1"/>
  <c r="AD138" i="3"/>
  <c r="AD137" i="3" s="1"/>
  <c r="J138" i="3"/>
  <c r="M178" i="3"/>
  <c r="E177" i="3"/>
  <c r="M177" i="3" s="1"/>
  <c r="J157" i="3"/>
  <c r="E157" i="3" s="1"/>
  <c r="M157" i="3" s="1"/>
  <c r="N157" i="3" s="1"/>
  <c r="J161" i="3"/>
  <c r="E161" i="3" s="1"/>
  <c r="M161" i="3" s="1"/>
  <c r="N161" i="3" s="1"/>
  <c r="F177" i="3"/>
  <c r="F137" i="3"/>
  <c r="F114" i="3" s="1"/>
  <c r="W70" i="2" l="1"/>
  <c r="W4" i="2" s="1"/>
  <c r="E42" i="2"/>
  <c r="F42" i="2" s="1"/>
  <c r="F43" i="2"/>
  <c r="H4" i="3"/>
  <c r="M66" i="3"/>
  <c r="N66" i="3" s="1"/>
  <c r="F32" i="2"/>
  <c r="E137" i="3"/>
  <c r="M137" i="3" s="1"/>
  <c r="N137" i="3" s="1"/>
  <c r="M138" i="3"/>
  <c r="N138" i="3" s="1"/>
  <c r="S27" i="3"/>
  <c r="J137" i="3"/>
  <c r="J114" i="3" s="1"/>
  <c r="M102" i="3"/>
  <c r="E101" i="3"/>
  <c r="AD114" i="3"/>
  <c r="E97" i="3"/>
  <c r="M97" i="3" s="1"/>
  <c r="N97" i="3" s="1"/>
  <c r="F39" i="2"/>
  <c r="G39" i="2" s="1"/>
  <c r="E38" i="2"/>
  <c r="F38" i="2" s="1"/>
  <c r="G38" i="2" s="1"/>
  <c r="E115" i="3"/>
  <c r="M116" i="3"/>
  <c r="N116" i="3" s="1"/>
  <c r="E61" i="3"/>
  <c r="J65" i="3"/>
  <c r="J5" i="3" s="1"/>
  <c r="J4" i="3" s="1"/>
  <c r="F50" i="2"/>
  <c r="G50" i="2" s="1"/>
  <c r="E49" i="2"/>
  <c r="F49" i="2" s="1"/>
  <c r="G49" i="2" s="1"/>
  <c r="E7" i="3"/>
  <c r="AD65" i="3"/>
  <c r="F16" i="2"/>
  <c r="G16" i="2" s="1"/>
  <c r="E15" i="2"/>
  <c r="E65" i="3" l="1"/>
  <c r="M65" i="3" s="1"/>
  <c r="N65" i="3" s="1"/>
  <c r="E114" i="3"/>
  <c r="M115" i="3"/>
  <c r="F15" i="2"/>
  <c r="G15" i="2" s="1"/>
  <c r="E11" i="2"/>
  <c r="E100" i="3"/>
  <c r="M100" i="3" s="1"/>
  <c r="N100" i="3" s="1"/>
  <c r="M101" i="3"/>
  <c r="N101" i="3" s="1"/>
  <c r="AD27" i="3"/>
  <c r="S32" i="3"/>
  <c r="E31" i="2"/>
  <c r="F31" i="2" s="1"/>
  <c r="G31" i="2" s="1"/>
  <c r="M7" i="3"/>
  <c r="N7" i="3" s="1"/>
  <c r="M61" i="3"/>
  <c r="N61" i="3" s="1"/>
  <c r="E56" i="3"/>
  <c r="M56" i="3" s="1"/>
  <c r="N56" i="3" s="1"/>
  <c r="AD26" i="3" l="1"/>
  <c r="F26" i="3"/>
  <c r="N115" i="3"/>
  <c r="M114" i="3"/>
  <c r="N114" i="3" s="1"/>
  <c r="S35" i="3"/>
  <c r="AD32" i="3"/>
  <c r="F11" i="2"/>
  <c r="G11" i="2" l="1"/>
  <c r="G4" i="2"/>
  <c r="E26" i="3"/>
  <c r="AD31" i="3"/>
  <c r="S41" i="3"/>
  <c r="AD35" i="3"/>
  <c r="AD41" i="3" l="1"/>
  <c r="AD40" i="3" s="1"/>
  <c r="S44" i="3"/>
  <c r="AD44" i="3" s="1"/>
  <c r="AD43" i="3" s="1"/>
  <c r="M26" i="3"/>
  <c r="N26" i="3" s="1"/>
  <c r="S38" i="3"/>
  <c r="AD38" i="3" s="1"/>
  <c r="AD34" i="3"/>
  <c r="AD37" i="3" l="1"/>
  <c r="AD29" i="3" s="1"/>
  <c r="AD6" i="3" s="1"/>
  <c r="AD5" i="3" s="1"/>
  <c r="AD4" i="3" s="1"/>
  <c r="F29" i="3"/>
  <c r="E29" i="3" l="1"/>
  <c r="F6" i="3"/>
  <c r="F5" i="3" s="1"/>
  <c r="F4" i="3" s="1"/>
  <c r="M29" i="3" l="1"/>
  <c r="N29" i="3" s="1"/>
  <c r="E6" i="3"/>
  <c r="E5" i="3" l="1"/>
  <c r="M6" i="3"/>
  <c r="N6" i="3" s="1"/>
  <c r="M5" i="3" l="1"/>
  <c r="N5" i="3" s="1"/>
  <c r="E4" i="3"/>
  <c r="M4" i="3" s="1"/>
</calcChain>
</file>

<file path=xl/comments1.xml><?xml version="1.0" encoding="utf-8"?>
<comments xmlns="http://schemas.openxmlformats.org/spreadsheetml/2006/main">
  <authors>
    <author>ADMIN</author>
  </authors>
  <commentList>
    <comment ref="AB12" authorId="0" shapeId="0">
      <text>
        <r>
          <rPr>
            <b/>
            <sz val="9"/>
            <color rgb="FF000000"/>
            <rFont val="Tahoma"/>
            <family val="2"/>
          </rPr>
          <t>ADMIN: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돋움"/>
            <family val="3"/>
            <charset val="129"/>
          </rPr>
          <t>기타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보조금</t>
        </r>
        <r>
          <rPr>
            <sz val="9"/>
            <color rgb="FF000000"/>
            <rFont val="Tahoma"/>
            <family val="2"/>
          </rPr>
          <t>(</t>
        </r>
        <r>
          <rPr>
            <sz val="9"/>
            <color rgb="FF000000"/>
            <rFont val="돋움"/>
            <family val="3"/>
            <charset val="129"/>
          </rPr>
          <t>경장연</t>
        </r>
        <r>
          <rPr>
            <sz val="9"/>
            <color rgb="FF000000"/>
            <rFont val="Tahoma"/>
            <family val="2"/>
          </rPr>
          <t xml:space="preserve"> </t>
        </r>
        <r>
          <rPr>
            <sz val="9"/>
            <color rgb="FF000000"/>
            <rFont val="돋움"/>
            <family val="3"/>
            <charset val="129"/>
          </rPr>
          <t>대체인력지원금</t>
        </r>
        <r>
          <rPr>
            <sz val="9"/>
            <color rgb="FF000000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<sst xmlns="http://schemas.openxmlformats.org/spreadsheetml/2006/main" count="1057" uniqueCount="332">
  <si>
    <t>산               출                기               초</t>
  </si>
  <si>
    <t xml:space="preserve">                                                                                    </t>
  </si>
  <si>
    <t>산              출               기              초</t>
  </si>
  <si>
    <t>사   무   비</t>
  </si>
  <si>
    <t>* 입소비용수입</t>
  </si>
  <si>
    <t>* 후원금 예금이자</t>
  </si>
  <si>
    <t>세       출</t>
  </si>
  <si>
    <t>증      감</t>
  </si>
  <si>
    <t>※ 보조금수입 합계</t>
  </si>
  <si>
    <t>합        계</t>
  </si>
  <si>
    <t>* 입소비용 예금이자</t>
  </si>
  <si>
    <t>지정      후원금</t>
  </si>
  <si>
    <t>잡    수    입</t>
  </si>
  <si>
    <t>업 무   추 진 비</t>
  </si>
  <si>
    <t>구        분</t>
  </si>
  <si>
    <t>수용기관   경비</t>
  </si>
  <si>
    <t>이    월    금</t>
  </si>
  <si>
    <t>예   비   비</t>
  </si>
  <si>
    <t>* 아파트관리비</t>
  </si>
  <si>
    <t>* 특수건강검진</t>
  </si>
  <si>
    <t>※ 수용기관경비</t>
  </si>
  <si>
    <t xml:space="preserve">  *결연후원금</t>
  </si>
  <si>
    <t>비지정   후원금</t>
  </si>
  <si>
    <t>입소비용   수입</t>
  </si>
  <si>
    <t>* 가스안전점검비</t>
  </si>
  <si>
    <t>법인      전입금</t>
  </si>
  <si>
    <t>세       입</t>
  </si>
  <si>
    <t>* 주부식비(간식)</t>
  </si>
  <si>
    <t>※ 기타후생경비</t>
  </si>
  <si>
    <t>※ 직원 교육훈련비</t>
  </si>
  <si>
    <t>* 전기안전점검비</t>
  </si>
  <si>
    <t>* 신원보증보험갱신</t>
  </si>
  <si>
    <t>* 7종 보조금 잔액</t>
  </si>
  <si>
    <t>소      계</t>
  </si>
  <si>
    <t>※ 수용비및수수료</t>
  </si>
  <si>
    <t>* 이용인 생일</t>
  </si>
  <si>
    <t>4.고용보험부담금</t>
  </si>
  <si>
    <t>※ 사회보험부담금</t>
  </si>
  <si>
    <t>* 주부식비(부식)</t>
  </si>
  <si>
    <t>1.국민연금부담금</t>
  </si>
  <si>
    <t>2.국민건강보험부담금</t>
  </si>
  <si>
    <t>* 월동대책비(김장)</t>
  </si>
  <si>
    <t>* 취사용 연료비</t>
  </si>
  <si>
    <t>사   업   비</t>
  </si>
  <si>
    <t xml:space="preserve"> &lt;불용품매각대&gt;</t>
  </si>
  <si>
    <t>* 복사기 대여료</t>
  </si>
  <si>
    <t>* 독감예방접종</t>
  </si>
  <si>
    <t>* 요리프로그램</t>
  </si>
  <si>
    <t>* 등산프로그램</t>
  </si>
  <si>
    <t>* 잡수입 예금이자</t>
  </si>
  <si>
    <t>* 인건비 지원금</t>
  </si>
  <si>
    <t>* 입소자 건강진단비</t>
  </si>
  <si>
    <t>* 회의 다과비</t>
  </si>
  <si>
    <t>※ 시설장비유지비</t>
  </si>
  <si>
    <t>2.연장근로수당</t>
  </si>
  <si>
    <t>* 사회재활교사</t>
  </si>
  <si>
    <t xml:space="preserve"> &lt;이월 사업비&gt;</t>
  </si>
  <si>
    <t>보조금
(시비)</t>
  </si>
  <si>
    <t>총         계</t>
  </si>
  <si>
    <t xml:space="preserve"> &lt;잡수입이월금&gt;</t>
  </si>
  <si>
    <t>3.장기요양보험부담금</t>
  </si>
  <si>
    <t>5.산업재해보험부담금</t>
  </si>
  <si>
    <t>잡   지   출</t>
  </si>
  <si>
    <t>※ 예금이자수입</t>
  </si>
  <si>
    <t>2021년 
본예산</t>
  </si>
  <si>
    <t>6. 사회보험부담금</t>
  </si>
  <si>
    <t>보조금
(도비)</t>
  </si>
  <si>
    <t>합    계 :</t>
  </si>
  <si>
    <t xml:space="preserve"> &lt;후원금이월금&gt;</t>
  </si>
  <si>
    <t xml:space="preserve"> &lt;법인 전입금&gt;</t>
  </si>
  <si>
    <t>경      비</t>
  </si>
  <si>
    <t xml:space="preserve"> * 후원금이월액</t>
  </si>
  <si>
    <t xml:space="preserve"> &lt;전년도 이월금&gt;</t>
  </si>
  <si>
    <t xml:space="preserve"> &lt;기타예금이자수입&gt;</t>
  </si>
  <si>
    <t>1. 직원급식비</t>
  </si>
  <si>
    <t>5. 후원금 이자수입</t>
  </si>
  <si>
    <t>자 산   취 득 비</t>
  </si>
  <si>
    <t xml:space="preserve"> &lt;보조금이월금&gt;</t>
  </si>
  <si>
    <t>전년도   이월금</t>
  </si>
  <si>
    <t xml:space="preserve"> * 잡수입이월액</t>
  </si>
  <si>
    <t xml:space="preserve"> &lt;법인전입금이월금&gt;</t>
  </si>
  <si>
    <t>※ 과년도 수입</t>
  </si>
  <si>
    <t>보조금   반납금</t>
  </si>
  <si>
    <t xml:space="preserve">  *후원금 수입</t>
  </si>
  <si>
    <t xml:space="preserve"> * 입소비용이월액</t>
  </si>
  <si>
    <t>금액
(B-A)</t>
  </si>
  <si>
    <t>전    입    금</t>
  </si>
  <si>
    <t>* 기타 수용기관경비</t>
  </si>
  <si>
    <t>1. 보조금 이자수입</t>
  </si>
  <si>
    <t>※ 입소비용수입</t>
  </si>
  <si>
    <t>4. 잡수입 이자수입</t>
  </si>
  <si>
    <t xml:space="preserve"> &lt;기타잡수입&gt;</t>
  </si>
  <si>
    <t xml:space="preserve"> * 법인전입금이월액</t>
  </si>
  <si>
    <t xml:space="preserve"> &lt;입소비용이월금&gt;</t>
  </si>
  <si>
    <t>&lt;비지정후원금&gt;</t>
  </si>
  <si>
    <t>* 시설당 기본지원</t>
  </si>
  <si>
    <t>지 정</t>
  </si>
  <si>
    <t>유지비</t>
  </si>
  <si>
    <t>관</t>
  </si>
  <si>
    <t>잡수입</t>
  </si>
  <si>
    <t>추진비</t>
  </si>
  <si>
    <t>명</t>
  </si>
  <si>
    <t>생계비</t>
  </si>
  <si>
    <t>기타예</t>
  </si>
  <si>
    <t>예비비</t>
  </si>
  <si>
    <t>급여</t>
  </si>
  <si>
    <t>사업비</t>
  </si>
  <si>
    <t>시군구</t>
  </si>
  <si>
    <t>월</t>
  </si>
  <si>
    <t>연료비</t>
  </si>
  <si>
    <t>보조</t>
  </si>
  <si>
    <t>조성비</t>
  </si>
  <si>
    <t>나들이</t>
  </si>
  <si>
    <t>7종</t>
  </si>
  <si>
    <t>사 업</t>
  </si>
  <si>
    <t>사무비</t>
  </si>
  <si>
    <t>시 도</t>
  </si>
  <si>
    <t>비지정</t>
  </si>
  <si>
    <t>과년도</t>
  </si>
  <si>
    <t>합계:</t>
  </si>
  <si>
    <t>매각대</t>
  </si>
  <si>
    <t>후원</t>
  </si>
  <si>
    <t>금이자</t>
  </si>
  <si>
    <t>경비</t>
  </si>
  <si>
    <t>목</t>
  </si>
  <si>
    <t>전입금</t>
  </si>
  <si>
    <t>후원금</t>
  </si>
  <si>
    <t>=</t>
  </si>
  <si>
    <t>일</t>
  </si>
  <si>
    <t>법 인</t>
  </si>
  <si>
    <t>×</t>
  </si>
  <si>
    <t>운영비</t>
  </si>
  <si>
    <t>증감</t>
  </si>
  <si>
    <t>의료비</t>
  </si>
  <si>
    <t>부담금</t>
  </si>
  <si>
    <t>인건비</t>
  </si>
  <si>
    <t>법인</t>
  </si>
  <si>
    <t>수수료</t>
  </si>
  <si>
    <t>잡지출</t>
  </si>
  <si>
    <t>피복비</t>
  </si>
  <si>
    <t>잡수</t>
  </si>
  <si>
    <t>기 타</t>
  </si>
  <si>
    <t>회</t>
  </si>
  <si>
    <t>계:</t>
  </si>
  <si>
    <t>국 고</t>
  </si>
  <si>
    <t>제수당</t>
  </si>
  <si>
    <t>시비</t>
  </si>
  <si>
    <t>9호봉</t>
  </si>
  <si>
    <t>반환금</t>
  </si>
  <si>
    <t>원</t>
  </si>
  <si>
    <t>불용품</t>
  </si>
  <si>
    <t>항</t>
  </si>
  <si>
    <t>수 입</t>
  </si>
  <si>
    <t>기타</t>
  </si>
  <si>
    <t>시설비</t>
  </si>
  <si>
    <t>전년도</t>
  </si>
  <si>
    <t>소계:</t>
  </si>
  <si>
    <t xml:space="preserve"> </t>
  </si>
  <si>
    <t>÷</t>
  </si>
  <si>
    <t>8호봉</t>
  </si>
  <si>
    <t>보조금</t>
  </si>
  <si>
    <t>이월금</t>
  </si>
  <si>
    <t>소계</t>
  </si>
  <si>
    <t>입소</t>
  </si>
  <si>
    <t>이 월</t>
  </si>
  <si>
    <t>계</t>
  </si>
  <si>
    <t>* 시설안전종합보험(화재보험포함)</t>
  </si>
  <si>
    <t>※ 직원 급식비 및 냉난방비용</t>
  </si>
  <si>
    <t>* 우편물발송료 등 기타 공공요금</t>
  </si>
  <si>
    <t>* 결연후원금 지급(지정후원금)</t>
  </si>
  <si>
    <t xml:space="preserve">* 소규모수선비/집기구입 등 </t>
  </si>
  <si>
    <t>* 정수기 임대료 및 수질검사 등</t>
  </si>
  <si>
    <t>* 주민세 등 기타 공과금</t>
  </si>
  <si>
    <t>2021년 
1차추경예산</t>
  </si>
  <si>
    <t>* 전화료 및 인터넷 요금</t>
  </si>
  <si>
    <t xml:space="preserve"> &lt;전년도이월금(후원금)&gt;</t>
  </si>
  <si>
    <t>* 운동기구 및 물품구입</t>
  </si>
  <si>
    <t>피      복      비</t>
  </si>
  <si>
    <t>* 법인전입금 예금이자</t>
  </si>
  <si>
    <t>* 환경개선사업(7종)</t>
  </si>
  <si>
    <t>* 주방식기류 및 그릇 보강</t>
  </si>
  <si>
    <t>* 보조금 체크카드 환급액</t>
  </si>
  <si>
    <t>※ 보조금 반환금(수원시)</t>
  </si>
  <si>
    <t>* 보조금(시비) 잔액</t>
  </si>
  <si>
    <t>* 사무용품비(문구류 )</t>
  </si>
  <si>
    <t>* 보조금(시비) 예금이자</t>
  </si>
  <si>
    <t xml:space="preserve"> &lt;시도 보조금 합계&gt;</t>
  </si>
  <si>
    <t xml:space="preserve"> &lt;시군구 보조금 합계&gt;</t>
  </si>
  <si>
    <t>* 보조금 운영비 잔액</t>
  </si>
  <si>
    <t>* 외래 진료비 및 의약품비</t>
  </si>
  <si>
    <t>총          계</t>
  </si>
  <si>
    <t>예      비      비</t>
  </si>
  <si>
    <t xml:space="preserve"> &lt;비지정 후원금 합계&gt;</t>
  </si>
  <si>
    <t>* 운영위원회 참석수당</t>
  </si>
  <si>
    <t>시      설      비</t>
  </si>
  <si>
    <t xml:space="preserve"> &lt;기타 보조금 합계&gt;</t>
  </si>
  <si>
    <t>* 보조금 운영비 예금이자</t>
  </si>
  <si>
    <t>* 주부식비(직원급식)</t>
  </si>
  <si>
    <t>잡      수      입</t>
  </si>
  <si>
    <t>생      계      비</t>
  </si>
  <si>
    <t xml:space="preserve"> * 운영비보조금이월액</t>
  </si>
  <si>
    <t>의      료      비</t>
  </si>
  <si>
    <t>인      건      비</t>
  </si>
  <si>
    <t>* 7종 보조금 예금이자</t>
  </si>
  <si>
    <t>2. 법인전입금 이자수입</t>
  </si>
  <si>
    <t>* 기타 시설물 관리유지비</t>
  </si>
  <si>
    <t>* 차량 점검 및 정비비 등</t>
  </si>
  <si>
    <t>과            목</t>
  </si>
  <si>
    <t>* 기타 수용비 및 수수료</t>
  </si>
  <si>
    <t xml:space="preserve"> &lt;국고 보조금 합계&gt;</t>
  </si>
  <si>
    <t>* 환경개선사업비(7종)</t>
  </si>
  <si>
    <t xml:space="preserve"> &lt;법인 전입금(후원금)&gt;</t>
  </si>
  <si>
    <t xml:space="preserve"> * 교육 및 출장여비</t>
  </si>
  <si>
    <t>잡      지      출</t>
  </si>
  <si>
    <t>운      영      비</t>
  </si>
  <si>
    <t xml:space="preserve"> &lt;지정 후원금 합계&gt;</t>
  </si>
  <si>
    <t>연      료      비</t>
  </si>
  <si>
    <t>3. 입소비용 이자수입</t>
  </si>
  <si>
    <t>* 대체인건비 인건비(직원 연차, 교육 등)</t>
  </si>
  <si>
    <t>* 환경개선사업(7종) 식탁, 거실 좌탁 등 구입</t>
  </si>
  <si>
    <t>2021년
 1차추경예산 (B)
(단위:천원)</t>
  </si>
  <si>
    <t>&lt;바르나바의 집 2021년도 1차추경예산 세입내역&gt;</t>
  </si>
  <si>
    <t>&lt;바르나바의 집 2021년도 1차추경예산 세출내역&gt;</t>
  </si>
  <si>
    <t>일용잡급</t>
  </si>
  <si>
    <t>후원금  수입</t>
  </si>
  <si>
    <t>기타 보조금</t>
  </si>
  <si>
    <t>(단위:원)</t>
  </si>
  <si>
    <t>시군구보조금</t>
  </si>
  <si>
    <t>입소비용수입</t>
  </si>
  <si>
    <t>보조금  수입</t>
  </si>
  <si>
    <t>국고보조금</t>
  </si>
  <si>
    <t>시설장비유지비</t>
  </si>
  <si>
    <t>공공요금</t>
  </si>
  <si>
    <t>프로그램사업비</t>
  </si>
  <si>
    <t>시도보조금</t>
  </si>
  <si>
    <t>소  계</t>
  </si>
  <si>
    <t>(후원)</t>
  </si>
  <si>
    <t>&lt;지정후원금&gt;</t>
  </si>
  <si>
    <t>※이 월 금</t>
  </si>
  <si>
    <t>※ 사업수입</t>
  </si>
  <si>
    <t>&lt;운영비&gt;</t>
  </si>
  <si>
    <t>보조금반환</t>
  </si>
  <si>
    <t>업무추진비</t>
  </si>
  <si>
    <t>총  계 :</t>
  </si>
  <si>
    <t>※후원금수입</t>
  </si>
  <si>
    <t>수  입</t>
  </si>
  <si>
    <t>※ 잡 수 입</t>
  </si>
  <si>
    <t>재산조성비</t>
  </si>
  <si>
    <t>소계 :</t>
  </si>
  <si>
    <t>입  소</t>
  </si>
  <si>
    <t>교육지원</t>
  </si>
  <si>
    <t>※ 총 계</t>
  </si>
  <si>
    <t>※ 피복비</t>
  </si>
  <si>
    <t>후원/자원</t>
  </si>
  <si>
    <t>운동지원</t>
  </si>
  <si>
    <t>* 인권교육</t>
  </si>
  <si>
    <t>보조금 반환금</t>
  </si>
  <si>
    <t>자치회의</t>
  </si>
  <si>
    <t>비율(%)</t>
  </si>
  <si>
    <t>소     계</t>
  </si>
  <si>
    <t>* 송년회</t>
  </si>
  <si>
    <t>※ 예비비</t>
  </si>
  <si>
    <t>※ 의료비</t>
  </si>
  <si>
    <t>입   소</t>
  </si>
  <si>
    <t>합  계 :</t>
  </si>
  <si>
    <t>※ 자산취득비</t>
  </si>
  <si>
    <t>※ 시설비</t>
  </si>
  <si>
    <t>수용기관</t>
  </si>
  <si>
    <t xml:space="preserve">총  괄 : </t>
  </si>
  <si>
    <t>문화생활</t>
  </si>
  <si>
    <t>시설장비</t>
  </si>
  <si>
    <t>* 자치회의</t>
  </si>
  <si>
    <t>프로그램</t>
  </si>
  <si>
    <t>소  계 :</t>
  </si>
  <si>
    <t>자산취득비</t>
  </si>
  <si>
    <t>※ 잡지출</t>
  </si>
  <si>
    <t>비  용</t>
  </si>
  <si>
    <t>일상생활</t>
  </si>
  <si>
    <t>※ 연료비</t>
  </si>
  <si>
    <t>※법인 전입금</t>
  </si>
  <si>
    <t>※ 생계비</t>
  </si>
  <si>
    <t>수용비및</t>
  </si>
  <si>
    <t>※ 제수당</t>
  </si>
  <si>
    <t>기타후생</t>
  </si>
  <si>
    <t>※ 기관운영비</t>
  </si>
  <si>
    <t>보조금(7종)</t>
  </si>
  <si>
    <t>※기본급</t>
  </si>
  <si>
    <t>업   무</t>
  </si>
  <si>
    <t>회  의  비</t>
  </si>
  <si>
    <t>※ 여비</t>
  </si>
  <si>
    <t>여    비</t>
  </si>
  <si>
    <t>계
(B)</t>
  </si>
  <si>
    <t>1.명절휴가비</t>
  </si>
  <si>
    <t>지원사업비</t>
  </si>
  <si>
    <t>※ 차량비</t>
  </si>
  <si>
    <t>입소자
부담금</t>
  </si>
  <si>
    <t>* 피복비</t>
  </si>
  <si>
    <t>재   산</t>
  </si>
  <si>
    <t>※ 직책보조비</t>
  </si>
  <si>
    <t>법인
전입금</t>
  </si>
  <si>
    <t>차  량  비</t>
  </si>
  <si>
    <t>기관운영비</t>
  </si>
  <si>
    <t>사회보험</t>
  </si>
  <si>
    <t>직책보조비</t>
  </si>
  <si>
    <t>* 차량유류대</t>
  </si>
  <si>
    <t>※ 제세공과금</t>
  </si>
  <si>
    <t>퇴직적립금</t>
  </si>
  <si>
    <t>※ 공공요금</t>
  </si>
  <si>
    <t>기타운영비</t>
  </si>
  <si>
    <t>※ 퇴직적립금</t>
  </si>
  <si>
    <t>※ 회의비</t>
  </si>
  <si>
    <t>※ 일용잡급</t>
  </si>
  <si>
    <t>제세공과금</t>
  </si>
  <si>
    <t>* 겨울여행</t>
  </si>
  <si>
    <t>* 여름호캉스</t>
  </si>
  <si>
    <t>3.가족수당</t>
  </si>
  <si>
    <t>* 스포츠관람</t>
  </si>
  <si>
    <t>* 차량보험료</t>
  </si>
  <si>
    <t>* 가을나들이</t>
  </si>
  <si>
    <t>세출총계</t>
  </si>
  <si>
    <t>* 영화 관람</t>
  </si>
  <si>
    <t>2. 냉난방비 지원</t>
  </si>
  <si>
    <t>고용보험정산보험료</t>
  </si>
  <si>
    <t>산재보험정산보험료</t>
  </si>
  <si>
    <t>* 직원 건강진단비</t>
  </si>
  <si>
    <t>* 명절선물(추석)</t>
  </si>
  <si>
    <t>2021년
 본예산 (B)
(단위:천원)</t>
  </si>
  <si>
    <t>* 직원 축일 및 생일 축하 문화상품권</t>
  </si>
  <si>
    <t>2021년 1차추경예산액(B)(단위:천원)</t>
  </si>
  <si>
    <t>2021년
본예산액(A)
(단위:천원)</t>
  </si>
  <si>
    <t>* 생활용품구입비(치약,칫솔,화장지 등)</t>
  </si>
  <si>
    <t>□ 2021년도 1차 추경 세 입 · 세 출 총  괄  표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</si>
</sst>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0_ "/>
    <numFmt numFmtId="180" formatCode="_-* #,##0.0_-;\-* #,##0.0_-;_-* &quot;-&quot;_-;_-@_-"/>
    <numFmt numFmtId="181" formatCode="0_);[Red]\(0\)"/>
    <numFmt numFmtId="182" formatCode="_-* #,##0_-;&quot;▼&quot;* #,##0_-;_-* &quot;-&quot;_-;_-@_-"/>
    <numFmt numFmtId="183" formatCode="#,##0&quot;명&quot;;[Red]#,##0\ &quot;명&quot;"/>
    <numFmt numFmtId="184" formatCode="&quot;×&quot;General"/>
    <numFmt numFmtId="185" formatCode="&quot;×&quot;0%"/>
    <numFmt numFmtId="186" formatCode="0.0%"/>
    <numFmt numFmtId="188" formatCode="#,##0_ ;[Red]\-#,##0\ "/>
    <numFmt numFmtId="189" formatCode="#,##0.0;[Red]#,##0.0"/>
    <numFmt numFmtId="190" formatCode="#,##0&quot;×&quot;;\-#,##0&quot;원×&quot;"/>
    <numFmt numFmtId="191" formatCode="#,##0&quot;월&quot;;\-#,##0&quot;월&quot;"/>
    <numFmt numFmtId="192" formatCode="#,##0&quot;h×&quot;;\-#,##0&quot;h×&quot;"/>
    <numFmt numFmtId="193" formatCode="#,##0&quot;회&quot;;[Red]#,##0"/>
    <numFmt numFmtId="194" formatCode="#,##0&quot;명&quot;;[Red]#,##0"/>
  </numFmts>
  <fonts count="30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9"/>
      <color rgb="FF000000"/>
      <name val="맑은 고딕"/>
      <family val="3"/>
      <charset val="129"/>
    </font>
    <font>
      <b/>
      <sz val="11"/>
      <color rgb="FFFF0000"/>
      <name val="돋움"/>
      <family val="3"/>
      <charset val="129"/>
    </font>
    <font>
      <b/>
      <sz val="11"/>
      <color rgb="FF000080"/>
      <name val="맑은 고딕"/>
      <family val="3"/>
      <charset val="129"/>
    </font>
    <font>
      <b/>
      <sz val="11"/>
      <color rgb="FF000080"/>
      <name val="돋움"/>
      <family val="3"/>
      <charset val="129"/>
    </font>
    <font>
      <sz val="10"/>
      <color rgb="FF000000"/>
      <name val="바탕체"/>
      <family val="1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FF"/>
      <name val="맑은 고딕"/>
      <family val="3"/>
      <charset val="129"/>
    </font>
    <font>
      <b/>
      <sz val="10"/>
      <color rgb="FF0066CC"/>
      <name val="맑은 고딕"/>
      <family val="3"/>
      <charset val="129"/>
    </font>
    <font>
      <sz val="10"/>
      <color rgb="FF0066CC"/>
      <name val="맑은 고딕"/>
      <family val="3"/>
      <charset val="129"/>
    </font>
    <font>
      <sz val="10"/>
      <color rgb="FF000080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0"/>
      <color rgb="FFFF0000"/>
      <name val="바탕체"/>
      <family val="1"/>
      <charset val="129"/>
    </font>
    <font>
      <b/>
      <sz val="10"/>
      <color rgb="FF993300"/>
      <name val="맑은 고딕"/>
      <family val="3"/>
      <charset val="129"/>
    </font>
    <font>
      <sz val="10"/>
      <color rgb="FF993300"/>
      <name val="맑은 고딕"/>
      <family val="3"/>
      <charset val="129"/>
    </font>
    <font>
      <sz val="9"/>
      <color rgb="FFFF0000"/>
      <name val="맑은 고딕"/>
      <family val="3"/>
      <charset val="129"/>
    </font>
    <font>
      <sz val="10"/>
      <color rgb="FF993300"/>
      <name val="바탕체"/>
      <family val="1"/>
      <charset val="129"/>
    </font>
    <font>
      <sz val="10"/>
      <color rgb="FF0000FF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28" fillId="0" borderId="0">
      <alignment vertical="center"/>
    </xf>
    <xf numFmtId="41" fontId="28" fillId="0" borderId="0">
      <alignment vertical="center"/>
    </xf>
    <xf numFmtId="42" fontId="28" fillId="0" borderId="0">
      <alignment vertical="center"/>
    </xf>
    <xf numFmtId="41" fontId="1" fillId="0" borderId="0">
      <alignment vertical="center"/>
    </xf>
    <xf numFmtId="0" fontId="28" fillId="0" borderId="0"/>
    <xf numFmtId="0" fontId="1" fillId="0" borderId="0">
      <alignment vertical="center"/>
    </xf>
    <xf numFmtId="0" fontId="28" fillId="0" borderId="0"/>
  </cellStyleXfs>
  <cellXfs count="451">
    <xf numFmtId="0" fontId="0" fillId="0" borderId="0" xfId="0" applyNumberFormat="1">
      <alignment vertical="center"/>
    </xf>
    <xf numFmtId="0" fontId="1" fillId="0" borderId="1" xfId="6" applyNumberFormat="1" applyBorder="1" applyAlignment="1">
      <alignment horizontal="center" vertical="center"/>
    </xf>
    <xf numFmtId="0" fontId="1" fillId="0" borderId="0" xfId="6" applyNumberFormat="1">
      <alignment vertical="center"/>
    </xf>
    <xf numFmtId="0" fontId="4" fillId="0" borderId="0" xfId="6" applyNumberFormat="1" applyFont="1" applyAlignment="1">
      <alignment horizontal="right"/>
    </xf>
    <xf numFmtId="0" fontId="1" fillId="0" borderId="2" xfId="6" applyNumberFormat="1" applyBorder="1" applyAlignment="1">
      <alignment horizontal="center" vertical="center"/>
    </xf>
    <xf numFmtId="41" fontId="0" fillId="0" borderId="2" xfId="4" applyNumberFormat="1" applyFont="1" applyBorder="1">
      <alignment vertical="center"/>
    </xf>
    <xf numFmtId="182" fontId="0" fillId="0" borderId="3" xfId="4" applyNumberFormat="1" applyFont="1" applyBorder="1">
      <alignment vertical="center"/>
    </xf>
    <xf numFmtId="0" fontId="1" fillId="0" borderId="4" xfId="6" applyNumberFormat="1" applyBorder="1" applyAlignment="1">
      <alignment horizontal="center" vertical="center"/>
    </xf>
    <xf numFmtId="41" fontId="0" fillId="0" borderId="4" xfId="4" applyNumberFormat="1" applyFont="1" applyBorder="1">
      <alignment vertical="center"/>
    </xf>
    <xf numFmtId="182" fontId="0" fillId="0" borderId="5" xfId="4" applyNumberFormat="1" applyFont="1" applyBorder="1">
      <alignment vertical="center"/>
    </xf>
    <xf numFmtId="0" fontId="1" fillId="0" borderId="2" xfId="6" applyNumberFormat="1" applyFont="1" applyBorder="1" applyAlignment="1">
      <alignment horizontal="center" vertical="center"/>
    </xf>
    <xf numFmtId="41" fontId="5" fillId="0" borderId="8" xfId="4" applyNumberFormat="1" applyFont="1" applyBorder="1" applyAlignment="1">
      <alignment vertical="center"/>
    </xf>
    <xf numFmtId="182" fontId="5" fillId="0" borderId="16" xfId="4" applyNumberFormat="1" applyFont="1" applyBorder="1" applyAlignment="1">
      <alignment vertical="center"/>
    </xf>
    <xf numFmtId="0" fontId="6" fillId="0" borderId="8" xfId="6" applyNumberFormat="1" applyFont="1" applyBorder="1" applyAlignment="1">
      <alignment horizontal="center" vertical="center"/>
    </xf>
    <xf numFmtId="41" fontId="7" fillId="0" borderId="8" xfId="4" applyNumberFormat="1" applyFont="1" applyBorder="1" applyAlignment="1">
      <alignment vertical="center"/>
    </xf>
    <xf numFmtId="0" fontId="6" fillId="0" borderId="2" xfId="6" applyNumberFormat="1" applyFont="1" applyBorder="1" applyAlignment="1">
      <alignment horizontal="center" vertical="center"/>
    </xf>
    <xf numFmtId="41" fontId="7" fillId="0" borderId="2" xfId="4" applyNumberFormat="1" applyFont="1" applyBorder="1">
      <alignment vertical="center"/>
    </xf>
    <xf numFmtId="182" fontId="7" fillId="0" borderId="16" xfId="4" applyNumberFormat="1" applyFont="1" applyBorder="1" applyAlignment="1">
      <alignment vertical="center"/>
    </xf>
    <xf numFmtId="182" fontId="7" fillId="0" borderId="3" xfId="4" applyNumberFormat="1" applyFont="1" applyBorder="1">
      <alignment vertical="center"/>
    </xf>
    <xf numFmtId="0" fontId="1" fillId="0" borderId="12" xfId="6" applyNumberFormat="1" applyBorder="1" applyAlignment="1">
      <alignment vertical="center"/>
    </xf>
    <xf numFmtId="0" fontId="1" fillId="0" borderId="25" xfId="6" applyNumberFormat="1" applyBorder="1" applyAlignment="1">
      <alignment vertical="center"/>
    </xf>
    <xf numFmtId="0" fontId="1" fillId="0" borderId="26" xfId="6" applyNumberFormat="1" applyBorder="1" applyAlignment="1">
      <alignment vertical="center"/>
    </xf>
    <xf numFmtId="0" fontId="1" fillId="0" borderId="27" xfId="6" applyNumberFormat="1" applyBorder="1" applyAlignment="1">
      <alignment vertical="center"/>
    </xf>
    <xf numFmtId="0" fontId="1" fillId="0" borderId="28" xfId="6" applyNumberFormat="1" applyBorder="1" applyAlignment="1">
      <alignment vertical="center"/>
    </xf>
    <xf numFmtId="0" fontId="1" fillId="0" borderId="0" xfId="6" applyNumberFormat="1" applyBorder="1" applyAlignment="1">
      <alignment vertical="center"/>
    </xf>
    <xf numFmtId="0" fontId="1" fillId="0" borderId="29" xfId="6" applyNumberFormat="1" applyBorder="1" applyAlignment="1">
      <alignment vertical="center"/>
    </xf>
    <xf numFmtId="0" fontId="1" fillId="0" borderId="14" xfId="6" applyNumberFormat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41" fontId="8" fillId="0" borderId="0" xfId="2" applyNumberFormat="1" applyFont="1" applyFill="1" applyAlignment="1">
      <alignment vertical="center"/>
    </xf>
    <xf numFmtId="176" fontId="8" fillId="0" borderId="0" xfId="3" applyNumberFormat="1" applyFont="1" applyFill="1" applyAlignment="1">
      <alignment vertical="center"/>
    </xf>
    <xf numFmtId="177" fontId="8" fillId="0" borderId="0" xfId="3" applyNumberFormat="1" applyFont="1" applyFill="1" applyAlignment="1">
      <alignment vertical="center"/>
    </xf>
    <xf numFmtId="178" fontId="8" fillId="0" borderId="0" xfId="3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vertical="center"/>
    </xf>
    <xf numFmtId="0" fontId="8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horizontal="right" vertical="center"/>
    </xf>
    <xf numFmtId="0" fontId="15" fillId="0" borderId="0" xfId="3" applyNumberFormat="1" applyFont="1" applyFill="1" applyBorder="1" applyAlignment="1">
      <alignment vertical="center"/>
    </xf>
    <xf numFmtId="0" fontId="15" fillId="0" borderId="0" xfId="3" applyNumberFormat="1" applyFont="1" applyFill="1" applyBorder="1" applyAlignment="1">
      <alignment horizontal="center" vertical="center"/>
    </xf>
    <xf numFmtId="9" fontId="16" fillId="0" borderId="0" xfId="1" applyNumberFormat="1" applyFont="1" applyFill="1" applyBorder="1" applyAlignment="1">
      <alignment horizontal="center" vertical="center"/>
    </xf>
    <xf numFmtId="177" fontId="16" fillId="0" borderId="0" xfId="3" applyNumberFormat="1" applyFont="1" applyFill="1" applyBorder="1" applyAlignment="1">
      <alignment vertical="center"/>
    </xf>
    <xf numFmtId="178" fontId="16" fillId="0" borderId="0" xfId="3" applyNumberFormat="1" applyFont="1" applyFill="1" applyBorder="1" applyAlignment="1">
      <alignment vertical="center"/>
    </xf>
    <xf numFmtId="0" fontId="16" fillId="0" borderId="0" xfId="3" applyNumberFormat="1" applyFont="1" applyFill="1" applyBorder="1" applyAlignment="1">
      <alignment vertical="center" wrapText="1"/>
    </xf>
    <xf numFmtId="0" fontId="17" fillId="0" borderId="0" xfId="3" applyNumberFormat="1" applyFont="1" applyFill="1" applyAlignment="1">
      <alignment vertical="center"/>
    </xf>
    <xf numFmtId="41" fontId="17" fillId="0" borderId="0" xfId="2" applyNumberFormat="1" applyFont="1" applyFill="1" applyAlignment="1">
      <alignment vertical="center"/>
    </xf>
    <xf numFmtId="0" fontId="8" fillId="0" borderId="0" xfId="3" applyNumberFormat="1" applyFont="1" applyFill="1" applyAlignment="1">
      <alignment horizontal="center" vertical="center"/>
    </xf>
    <xf numFmtId="41" fontId="8" fillId="0" borderId="0" xfId="2" applyNumberFormat="1" applyFont="1" applyFill="1" applyAlignment="1">
      <alignment horizontal="center" vertical="center"/>
    </xf>
    <xf numFmtId="176" fontId="8" fillId="0" borderId="0" xfId="3" applyNumberFormat="1" applyFont="1" applyFill="1" applyBorder="1" applyAlignment="1">
      <alignment vertical="center"/>
    </xf>
    <xf numFmtId="38" fontId="8" fillId="0" borderId="0" xfId="3" applyNumberFormat="1" applyFont="1" applyFill="1" applyBorder="1" applyAlignment="1">
      <alignment vertical="center"/>
    </xf>
    <xf numFmtId="0" fontId="8" fillId="0" borderId="0" xfId="3" applyNumberFormat="1" applyFont="1" applyFill="1" applyBorder="1" applyAlignment="1">
      <alignment horizontal="center" vertical="center" wrapText="1"/>
    </xf>
    <xf numFmtId="38" fontId="17" fillId="0" borderId="0" xfId="3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>
      <alignment vertical="center"/>
    </xf>
    <xf numFmtId="176" fontId="8" fillId="0" borderId="0" xfId="0" applyNumberFormat="1" applyFont="1" applyFill="1">
      <alignment vertical="center"/>
    </xf>
    <xf numFmtId="176" fontId="8" fillId="0" borderId="0" xfId="0" applyNumberFormat="1" applyFont="1" applyFill="1" applyAlignment="1">
      <alignment vertical="center"/>
    </xf>
    <xf numFmtId="0" fontId="21" fillId="0" borderId="0" xfId="3" applyNumberFormat="1" applyFont="1" applyFill="1" applyAlignment="1">
      <alignment vertical="center"/>
    </xf>
    <xf numFmtId="0" fontId="21" fillId="0" borderId="0" xfId="0" applyNumberFormat="1" applyFont="1" applyFill="1" applyAlignment="1">
      <alignment vertical="center"/>
    </xf>
    <xf numFmtId="176" fontId="21" fillId="0" borderId="0" xfId="3" applyNumberFormat="1" applyFont="1" applyFill="1" applyAlignment="1">
      <alignment vertical="center"/>
    </xf>
    <xf numFmtId="0" fontId="1" fillId="2" borderId="0" xfId="6" applyNumberFormat="1" applyFill="1">
      <alignment vertical="center"/>
    </xf>
    <xf numFmtId="9" fontId="8" fillId="2" borderId="0" xfId="1" applyNumberFormat="1" applyFont="1" applyFill="1" applyBorder="1" applyAlignment="1">
      <alignment horizontal="center" vertical="center"/>
    </xf>
    <xf numFmtId="9" fontId="8" fillId="2" borderId="0" xfId="3" applyNumberFormat="1" applyFont="1" applyFill="1" applyAlignment="1">
      <alignment horizontal="center" vertical="center"/>
    </xf>
    <xf numFmtId="0" fontId="24" fillId="3" borderId="0" xfId="6" applyNumberFormat="1" applyFont="1" applyFill="1">
      <alignment vertical="center"/>
    </xf>
    <xf numFmtId="0" fontId="1" fillId="3" borderId="0" xfId="6" applyNumberFormat="1" applyFill="1">
      <alignment vertical="center"/>
    </xf>
    <xf numFmtId="41" fontId="5" fillId="3" borderId="8" xfId="4" applyNumberFormat="1" applyFont="1" applyFill="1" applyBorder="1" applyAlignment="1">
      <alignment vertical="center"/>
    </xf>
    <xf numFmtId="182" fontId="5" fillId="3" borderId="39" xfId="4" applyNumberFormat="1" applyFont="1" applyFill="1" applyBorder="1" applyAlignment="1">
      <alignment vertical="center"/>
    </xf>
    <xf numFmtId="41" fontId="7" fillId="3" borderId="8" xfId="4" applyNumberFormat="1" applyFont="1" applyFill="1" applyBorder="1" applyAlignment="1">
      <alignment vertical="center"/>
    </xf>
    <xf numFmtId="182" fontId="7" fillId="3" borderId="39" xfId="4" applyNumberFormat="1" applyFont="1" applyFill="1" applyBorder="1" applyAlignment="1">
      <alignment vertical="center"/>
    </xf>
    <xf numFmtId="41" fontId="0" fillId="3" borderId="2" xfId="4" applyNumberFormat="1" applyFont="1" applyFill="1" applyBorder="1">
      <alignment vertical="center"/>
    </xf>
    <xf numFmtId="182" fontId="0" fillId="3" borderId="37" xfId="4" applyNumberFormat="1" applyFont="1" applyFill="1" applyBorder="1">
      <alignment vertical="center"/>
    </xf>
    <xf numFmtId="41" fontId="7" fillId="3" borderId="2" xfId="4" applyNumberFormat="1" applyFont="1" applyFill="1" applyBorder="1">
      <alignment vertical="center"/>
    </xf>
    <xf numFmtId="182" fontId="7" fillId="3" borderId="37" xfId="4" applyNumberFormat="1" applyFont="1" applyFill="1" applyBorder="1">
      <alignment vertical="center"/>
    </xf>
    <xf numFmtId="0" fontId="1" fillId="3" borderId="27" xfId="6" applyNumberFormat="1" applyFill="1" applyBorder="1" applyAlignment="1">
      <alignment vertical="center"/>
    </xf>
    <xf numFmtId="0" fontId="1" fillId="3" borderId="0" xfId="6" applyNumberFormat="1" applyFill="1" applyBorder="1" applyAlignment="1">
      <alignment vertical="center"/>
    </xf>
    <xf numFmtId="0" fontId="1" fillId="3" borderId="14" xfId="6" applyNumberFormat="1" applyFill="1" applyBorder="1" applyAlignment="1">
      <alignment vertical="center"/>
    </xf>
    <xf numFmtId="9" fontId="8" fillId="3" borderId="0" xfId="3" applyNumberFormat="1" applyFont="1" applyFill="1" applyAlignment="1">
      <alignment horizontal="center" vertical="center"/>
    </xf>
    <xf numFmtId="0" fontId="8" fillId="3" borderId="0" xfId="3" applyNumberFormat="1" applyFont="1" applyFill="1" applyAlignment="1">
      <alignment vertical="center"/>
    </xf>
    <xf numFmtId="176" fontId="8" fillId="3" borderId="0" xfId="3" applyNumberFormat="1" applyFont="1" applyFill="1" applyAlignment="1">
      <alignment vertical="center"/>
    </xf>
    <xf numFmtId="0" fontId="9" fillId="3" borderId="11" xfId="3" applyNumberFormat="1" applyFont="1" applyFill="1" applyBorder="1" applyAlignment="1">
      <alignment horizontal="center" vertical="center" wrapText="1"/>
    </xf>
    <xf numFmtId="0" fontId="9" fillId="3" borderId="4" xfId="3" applyNumberFormat="1" applyFont="1" applyFill="1" applyBorder="1" applyAlignment="1">
      <alignment horizontal="center" vertical="center" wrapText="1"/>
    </xf>
    <xf numFmtId="177" fontId="9" fillId="3" borderId="4" xfId="3" applyNumberFormat="1" applyFont="1" applyFill="1" applyBorder="1" applyAlignment="1">
      <alignment horizontal="center" vertical="center" wrapText="1"/>
    </xf>
    <xf numFmtId="9" fontId="4" fillId="3" borderId="4" xfId="3" applyNumberFormat="1" applyFont="1" applyFill="1" applyBorder="1" applyAlignment="1">
      <alignment horizontal="center" vertical="center"/>
    </xf>
    <xf numFmtId="178" fontId="18" fillId="3" borderId="19" xfId="3" applyNumberFormat="1" applyFont="1" applyFill="1" applyBorder="1" applyAlignment="1">
      <alignment vertical="center"/>
    </xf>
    <xf numFmtId="188" fontId="18" fillId="3" borderId="19" xfId="3" applyNumberFormat="1" applyFont="1" applyFill="1" applyBorder="1" applyAlignment="1">
      <alignment vertical="center"/>
    </xf>
    <xf numFmtId="9" fontId="16" fillId="3" borderId="2" xfId="1" applyNumberFormat="1" applyFont="1" applyFill="1" applyBorder="1" applyAlignment="1">
      <alignment horizontal="center" vertical="center"/>
    </xf>
    <xf numFmtId="0" fontId="18" fillId="3" borderId="46" xfId="3" applyNumberFormat="1" applyFont="1" applyFill="1" applyBorder="1" applyAlignment="1">
      <alignment vertical="center"/>
    </xf>
    <xf numFmtId="176" fontId="18" fillId="3" borderId="46" xfId="3" applyNumberFormat="1" applyFont="1" applyFill="1" applyBorder="1" applyAlignment="1">
      <alignment horizontal="center" vertical="center"/>
    </xf>
    <xf numFmtId="178" fontId="18" fillId="3" borderId="45" xfId="3" applyNumberFormat="1" applyFont="1" applyFill="1" applyBorder="1" applyAlignment="1">
      <alignment vertical="center"/>
    </xf>
    <xf numFmtId="176" fontId="18" fillId="3" borderId="30" xfId="3" applyNumberFormat="1" applyFont="1" applyFill="1" applyBorder="1" applyAlignment="1">
      <alignment vertical="center"/>
    </xf>
    <xf numFmtId="0" fontId="9" fillId="3" borderId="1" xfId="3" applyNumberFormat="1" applyFont="1" applyFill="1" applyBorder="1" applyAlignment="1">
      <alignment horizontal="center" vertical="center" wrapText="1"/>
    </xf>
    <xf numFmtId="0" fontId="9" fillId="3" borderId="24" xfId="3" applyNumberFormat="1" applyFont="1" applyFill="1" applyBorder="1" applyAlignment="1">
      <alignment horizontal="center" vertical="center" wrapText="1"/>
    </xf>
    <xf numFmtId="0" fontId="9" fillId="3" borderId="9" xfId="3" applyNumberFormat="1" applyFont="1" applyFill="1" applyBorder="1" applyAlignment="1">
      <alignment horizontal="center" vertical="center" wrapText="1"/>
    </xf>
    <xf numFmtId="178" fontId="19" fillId="3" borderId="24" xfId="3" applyNumberFormat="1" applyFont="1" applyFill="1" applyBorder="1" applyAlignment="1">
      <alignment vertical="center"/>
    </xf>
    <xf numFmtId="177" fontId="19" fillId="3" borderId="24" xfId="3" applyNumberFormat="1" applyFont="1" applyFill="1" applyBorder="1" applyAlignment="1">
      <alignment vertical="center"/>
    </xf>
    <xf numFmtId="9" fontId="19" fillId="3" borderId="24" xfId="3" applyNumberFormat="1" applyFont="1" applyFill="1" applyBorder="1" applyAlignment="1">
      <alignment horizontal="center" vertical="center"/>
    </xf>
    <xf numFmtId="0" fontId="18" fillId="3" borderId="43" xfId="3" applyNumberFormat="1" applyFont="1" applyFill="1" applyBorder="1" applyAlignment="1">
      <alignment vertical="center"/>
    </xf>
    <xf numFmtId="0" fontId="19" fillId="3" borderId="27" xfId="3" applyNumberFormat="1" applyFont="1" applyFill="1" applyBorder="1" applyAlignment="1">
      <alignment vertical="center"/>
    </xf>
    <xf numFmtId="176" fontId="19" fillId="3" borderId="27" xfId="3" applyNumberFormat="1" applyFont="1" applyFill="1" applyBorder="1" applyAlignment="1">
      <alignment vertical="center"/>
    </xf>
    <xf numFmtId="176" fontId="18" fillId="3" borderId="27" xfId="3" applyNumberFormat="1" applyFont="1" applyFill="1" applyBorder="1" applyAlignment="1">
      <alignment vertical="center"/>
    </xf>
    <xf numFmtId="176" fontId="18" fillId="3" borderId="27" xfId="3" applyNumberFormat="1" applyFont="1" applyFill="1" applyBorder="1" applyAlignment="1">
      <alignment horizontal="right" vertical="center"/>
    </xf>
    <xf numFmtId="176" fontId="18" fillId="3" borderId="44" xfId="3" applyNumberFormat="1" applyFont="1" applyFill="1" applyBorder="1" applyAlignment="1">
      <alignment vertical="center"/>
    </xf>
    <xf numFmtId="0" fontId="9" fillId="3" borderId="12" xfId="3" applyNumberFormat="1" applyFont="1" applyFill="1" applyBorder="1" applyAlignment="1">
      <alignment horizontal="center" vertical="center" wrapText="1"/>
    </xf>
    <xf numFmtId="0" fontId="9" fillId="3" borderId="7" xfId="3" applyNumberFormat="1" applyFont="1" applyFill="1" applyBorder="1" applyAlignment="1">
      <alignment horizontal="center" vertical="center" wrapText="1"/>
    </xf>
    <xf numFmtId="0" fontId="9" fillId="3" borderId="17" xfId="3" applyNumberFormat="1" applyFont="1" applyFill="1" applyBorder="1" applyAlignment="1">
      <alignment horizontal="center" vertical="center" wrapText="1"/>
    </xf>
    <xf numFmtId="178" fontId="9" fillId="3" borderId="7" xfId="3" applyNumberFormat="1" applyFont="1" applyFill="1" applyBorder="1" applyAlignment="1">
      <alignment vertical="center"/>
    </xf>
    <xf numFmtId="177" fontId="9" fillId="3" borderId="7" xfId="3" applyNumberFormat="1" applyFont="1" applyFill="1" applyBorder="1" applyAlignment="1">
      <alignment vertical="center"/>
    </xf>
    <xf numFmtId="9" fontId="9" fillId="3" borderId="7" xfId="3" applyNumberFormat="1" applyFont="1" applyFill="1" applyBorder="1" applyAlignment="1">
      <alignment horizontal="center" vertical="center"/>
    </xf>
    <xf numFmtId="0" fontId="9" fillId="3" borderId="38" xfId="3" applyNumberFormat="1" applyFont="1" applyFill="1" applyBorder="1" applyAlignment="1">
      <alignment horizontal="left" vertical="center"/>
    </xf>
    <xf numFmtId="176" fontId="9" fillId="3" borderId="0" xfId="3" applyNumberFormat="1" applyFont="1" applyFill="1" applyBorder="1" applyAlignment="1">
      <alignment horizontal="left" vertical="center"/>
    </xf>
    <xf numFmtId="0" fontId="9" fillId="3" borderId="0" xfId="3" applyNumberFormat="1" applyFont="1" applyFill="1" applyBorder="1" applyAlignment="1">
      <alignment horizontal="center" vertical="center"/>
    </xf>
    <xf numFmtId="176" fontId="9" fillId="3" borderId="0" xfId="3" applyNumberFormat="1" applyFont="1" applyFill="1" applyBorder="1" applyAlignment="1">
      <alignment vertical="center"/>
    </xf>
    <xf numFmtId="0" fontId="9" fillId="3" borderId="0" xfId="3" applyNumberFormat="1" applyFont="1" applyFill="1" applyBorder="1" applyAlignment="1">
      <alignment vertical="center"/>
    </xf>
    <xf numFmtId="41" fontId="9" fillId="3" borderId="0" xfId="2" applyNumberFormat="1" applyFont="1" applyFill="1" applyBorder="1" applyAlignment="1">
      <alignment vertical="center"/>
    </xf>
    <xf numFmtId="176" fontId="9" fillId="3" borderId="0" xfId="3" applyNumberFormat="1" applyFont="1" applyFill="1" applyBorder="1" applyAlignment="1">
      <alignment horizontal="center" vertical="center"/>
    </xf>
    <xf numFmtId="176" fontId="9" fillId="3" borderId="34" xfId="3" applyNumberFormat="1" applyFont="1" applyFill="1" applyBorder="1" applyAlignment="1">
      <alignment vertical="center"/>
    </xf>
    <xf numFmtId="0" fontId="9" fillId="3" borderId="25" xfId="3" applyNumberFormat="1" applyFont="1" applyFill="1" applyBorder="1" applyAlignment="1">
      <alignment horizontal="center" vertical="center" wrapText="1"/>
    </xf>
    <xf numFmtId="0" fontId="9" fillId="3" borderId="8" xfId="3" applyNumberFormat="1" applyFont="1" applyFill="1" applyBorder="1" applyAlignment="1">
      <alignment horizontal="center" vertical="center" wrapText="1"/>
    </xf>
    <xf numFmtId="178" fontId="9" fillId="3" borderId="8" xfId="3" applyNumberFormat="1" applyFont="1" applyFill="1" applyBorder="1" applyAlignment="1">
      <alignment vertical="center"/>
    </xf>
    <xf numFmtId="177" fontId="19" fillId="3" borderId="8" xfId="3" applyNumberFormat="1" applyFont="1" applyFill="1" applyBorder="1" applyAlignment="1">
      <alignment vertical="center"/>
    </xf>
    <xf numFmtId="9" fontId="19" fillId="3" borderId="8" xfId="3" applyNumberFormat="1" applyFont="1" applyFill="1" applyBorder="1" applyAlignment="1">
      <alignment horizontal="center" vertical="center"/>
    </xf>
    <xf numFmtId="0" fontId="18" fillId="3" borderId="39" xfId="3" applyNumberFormat="1" applyFont="1" applyFill="1" applyBorder="1" applyAlignment="1">
      <alignment vertical="center"/>
    </xf>
    <xf numFmtId="0" fontId="19" fillId="3" borderId="40" xfId="3" applyNumberFormat="1" applyFont="1" applyFill="1" applyBorder="1" applyAlignment="1">
      <alignment vertical="center"/>
    </xf>
    <xf numFmtId="176" fontId="19" fillId="3" borderId="40" xfId="3" applyNumberFormat="1" applyFont="1" applyFill="1" applyBorder="1" applyAlignment="1">
      <alignment vertical="center"/>
    </xf>
    <xf numFmtId="176" fontId="18" fillId="3" borderId="40" xfId="3" applyNumberFormat="1" applyFont="1" applyFill="1" applyBorder="1" applyAlignment="1">
      <alignment vertical="center"/>
    </xf>
    <xf numFmtId="176" fontId="18" fillId="3" borderId="40" xfId="3" applyNumberFormat="1" applyFont="1" applyFill="1" applyBorder="1" applyAlignment="1">
      <alignment horizontal="right" vertical="center"/>
    </xf>
    <xf numFmtId="176" fontId="18" fillId="3" borderId="41" xfId="3" applyNumberFormat="1" applyFont="1" applyFill="1" applyBorder="1" applyAlignment="1">
      <alignment vertical="center"/>
    </xf>
    <xf numFmtId="0" fontId="16" fillId="3" borderId="37" xfId="3" applyNumberFormat="1" applyFont="1" applyFill="1" applyBorder="1" applyAlignment="1">
      <alignment horizontal="center" vertical="center" wrapText="1"/>
    </xf>
    <xf numFmtId="178" fontId="16" fillId="3" borderId="2" xfId="3" applyNumberFormat="1" applyFont="1" applyFill="1" applyBorder="1" applyAlignment="1">
      <alignment vertical="center"/>
    </xf>
    <xf numFmtId="177" fontId="16" fillId="3" borderId="2" xfId="3" applyNumberFormat="1" applyFont="1" applyFill="1" applyBorder="1" applyAlignment="1">
      <alignment vertical="center"/>
    </xf>
    <xf numFmtId="0" fontId="15" fillId="3" borderId="37" xfId="3" applyNumberFormat="1" applyFont="1" applyFill="1" applyBorder="1" applyAlignment="1">
      <alignment vertical="center"/>
    </xf>
    <xf numFmtId="176" fontId="15" fillId="3" borderId="36" xfId="3" applyNumberFormat="1" applyFont="1" applyFill="1" applyBorder="1" applyAlignment="1">
      <alignment vertical="center"/>
    </xf>
    <xf numFmtId="0" fontId="15" fillId="3" borderId="36" xfId="3" applyNumberFormat="1" applyFont="1" applyFill="1" applyBorder="1" applyAlignment="1">
      <alignment horizontal="center" vertical="center"/>
    </xf>
    <xf numFmtId="0" fontId="15" fillId="3" borderId="36" xfId="3" applyNumberFormat="1" applyFont="1" applyFill="1" applyBorder="1" applyAlignment="1">
      <alignment vertical="center"/>
    </xf>
    <xf numFmtId="176" fontId="15" fillId="3" borderId="40" xfId="3" applyNumberFormat="1" applyFont="1" applyFill="1" applyBorder="1" applyAlignment="1">
      <alignment horizontal="right" vertical="center"/>
    </xf>
    <xf numFmtId="176" fontId="15" fillId="3" borderId="31" xfId="3" applyNumberFormat="1" applyFont="1" applyFill="1" applyBorder="1" applyAlignment="1">
      <alignment vertical="center"/>
    </xf>
    <xf numFmtId="178" fontId="14" fillId="3" borderId="2" xfId="3" applyNumberFormat="1" applyFont="1" applyFill="1" applyBorder="1" applyAlignment="1">
      <alignment vertical="center"/>
    </xf>
    <xf numFmtId="177" fontId="14" fillId="3" borderId="2" xfId="3" applyNumberFormat="1" applyFont="1" applyFill="1" applyBorder="1" applyAlignment="1">
      <alignment vertical="center"/>
    </xf>
    <xf numFmtId="9" fontId="14" fillId="3" borderId="2" xfId="1" applyNumberFormat="1" applyFont="1" applyFill="1" applyBorder="1" applyAlignment="1">
      <alignment horizontal="center" vertical="center"/>
    </xf>
    <xf numFmtId="0" fontId="12" fillId="3" borderId="37" xfId="3" applyNumberFormat="1" applyFont="1" applyFill="1" applyBorder="1" applyAlignment="1">
      <alignment vertical="center"/>
    </xf>
    <xf numFmtId="0" fontId="13" fillId="3" borderId="36" xfId="3" applyNumberFormat="1" applyFont="1" applyFill="1" applyBorder="1" applyAlignment="1">
      <alignment vertical="center"/>
    </xf>
    <xf numFmtId="176" fontId="13" fillId="3" borderId="36" xfId="3" applyNumberFormat="1" applyFont="1" applyFill="1" applyBorder="1" applyAlignment="1">
      <alignment vertical="center"/>
    </xf>
    <xf numFmtId="176" fontId="12" fillId="3" borderId="36" xfId="3" applyNumberFormat="1" applyFont="1" applyFill="1" applyBorder="1" applyAlignment="1">
      <alignment vertical="center"/>
    </xf>
    <xf numFmtId="176" fontId="11" fillId="3" borderId="36" xfId="3" applyNumberFormat="1" applyFont="1" applyFill="1" applyBorder="1" applyAlignment="1">
      <alignment vertical="center"/>
    </xf>
    <xf numFmtId="176" fontId="11" fillId="3" borderId="36" xfId="3" applyNumberFormat="1" applyFont="1" applyFill="1" applyBorder="1" applyAlignment="1">
      <alignment horizontal="right" vertical="center"/>
    </xf>
    <xf numFmtId="176" fontId="11" fillId="3" borderId="40" xfId="3" applyNumberFormat="1" applyFont="1" applyFill="1" applyBorder="1" applyAlignment="1">
      <alignment horizontal="right" vertical="center"/>
    </xf>
    <xf numFmtId="176" fontId="11" fillId="3" borderId="31" xfId="3" applyNumberFormat="1" applyFont="1" applyFill="1" applyBorder="1" applyAlignment="1">
      <alignment vertical="center"/>
    </xf>
    <xf numFmtId="178" fontId="14" fillId="3" borderId="24" xfId="3" applyNumberFormat="1" applyFont="1" applyFill="1" applyBorder="1" applyAlignment="1">
      <alignment vertical="center"/>
    </xf>
    <xf numFmtId="177" fontId="14" fillId="3" borderId="24" xfId="3" applyNumberFormat="1" applyFont="1" applyFill="1" applyBorder="1" applyAlignment="1">
      <alignment vertical="center"/>
    </xf>
    <xf numFmtId="9" fontId="14" fillId="3" borderId="24" xfId="1" applyNumberFormat="1" applyFont="1" applyFill="1" applyBorder="1" applyAlignment="1">
      <alignment horizontal="center" vertical="center"/>
    </xf>
    <xf numFmtId="0" fontId="12" fillId="3" borderId="35" xfId="3" applyNumberFormat="1" applyFont="1" applyFill="1" applyBorder="1" applyAlignment="1">
      <alignment vertical="center"/>
    </xf>
    <xf numFmtId="0" fontId="13" fillId="3" borderId="27" xfId="3" applyNumberFormat="1" applyFont="1" applyFill="1" applyBorder="1" applyAlignment="1">
      <alignment vertical="center"/>
    </xf>
    <xf numFmtId="176" fontId="13" fillId="3" borderId="27" xfId="3" applyNumberFormat="1" applyFont="1" applyFill="1" applyBorder="1" applyAlignment="1">
      <alignment vertical="center"/>
    </xf>
    <xf numFmtId="176" fontId="12" fillId="3" borderId="27" xfId="3" applyNumberFormat="1" applyFont="1" applyFill="1" applyBorder="1" applyAlignment="1">
      <alignment vertical="center"/>
    </xf>
    <xf numFmtId="176" fontId="11" fillId="3" borderId="27" xfId="3" applyNumberFormat="1" applyFont="1" applyFill="1" applyBorder="1" applyAlignment="1">
      <alignment vertical="center"/>
    </xf>
    <xf numFmtId="176" fontId="11" fillId="3" borderId="27" xfId="3" applyNumberFormat="1" applyFont="1" applyFill="1" applyBorder="1" applyAlignment="1">
      <alignment horizontal="right" vertical="center"/>
    </xf>
    <xf numFmtId="176" fontId="11" fillId="3" borderId="44" xfId="3" applyNumberFormat="1" applyFont="1" applyFill="1" applyBorder="1" applyAlignment="1">
      <alignment vertical="center"/>
    </xf>
    <xf numFmtId="0" fontId="9" fillId="3" borderId="12" xfId="3" applyNumberFormat="1" applyFont="1" applyFill="1" applyBorder="1" applyAlignment="1">
      <alignment vertical="center" wrapText="1"/>
    </xf>
    <xf numFmtId="177" fontId="9" fillId="3" borderId="8" xfId="3" applyNumberFormat="1" applyFont="1" applyFill="1" applyBorder="1" applyAlignment="1">
      <alignment vertical="center"/>
    </xf>
    <xf numFmtId="9" fontId="9" fillId="3" borderId="8" xfId="1" applyNumberFormat="1" applyFont="1" applyFill="1" applyBorder="1" applyAlignment="1">
      <alignment horizontal="center" vertical="center"/>
    </xf>
    <xf numFmtId="0" fontId="9" fillId="3" borderId="39" xfId="3" applyNumberFormat="1" applyFont="1" applyFill="1" applyBorder="1" applyAlignment="1">
      <alignment vertical="center"/>
    </xf>
    <xf numFmtId="176" fontId="9" fillId="3" borderId="40" xfId="3" applyNumberFormat="1" applyFont="1" applyFill="1" applyBorder="1" applyAlignment="1">
      <alignment horizontal="right" vertical="center"/>
    </xf>
    <xf numFmtId="177" fontId="9" fillId="3" borderId="40" xfId="3" applyNumberFormat="1" applyFont="1" applyFill="1" applyBorder="1" applyAlignment="1">
      <alignment vertical="center"/>
    </xf>
    <xf numFmtId="176" fontId="9" fillId="3" borderId="40" xfId="3" applyNumberFormat="1" applyFont="1" applyFill="1" applyBorder="1" applyAlignment="1">
      <alignment vertical="center"/>
    </xf>
    <xf numFmtId="42" fontId="9" fillId="3" borderId="40" xfId="3" applyNumberFormat="1" applyFont="1" applyFill="1" applyBorder="1" applyAlignment="1">
      <alignment horizontal="left" vertical="center"/>
    </xf>
    <xf numFmtId="176" fontId="9" fillId="3" borderId="40" xfId="3" applyNumberFormat="1" applyFont="1" applyFill="1" applyBorder="1" applyAlignment="1">
      <alignment horizontal="left" vertical="center"/>
    </xf>
    <xf numFmtId="180" fontId="9" fillId="3" borderId="40" xfId="2" applyNumberFormat="1" applyFont="1" applyFill="1" applyBorder="1" applyAlignment="1">
      <alignment vertical="center"/>
    </xf>
    <xf numFmtId="41" fontId="9" fillId="3" borderId="40" xfId="2" applyNumberFormat="1" applyFont="1" applyFill="1" applyBorder="1" applyAlignment="1">
      <alignment vertical="center"/>
    </xf>
    <xf numFmtId="176" fontId="9" fillId="3" borderId="40" xfId="3" applyNumberFormat="1" applyFont="1" applyFill="1" applyBorder="1" applyAlignment="1">
      <alignment horizontal="center" vertical="center"/>
    </xf>
    <xf numFmtId="9" fontId="9" fillId="3" borderId="40" xfId="1" applyNumberFormat="1" applyFont="1" applyFill="1" applyBorder="1" applyAlignment="1">
      <alignment horizontal="left" vertical="center"/>
    </xf>
    <xf numFmtId="0" fontId="9" fillId="3" borderId="40" xfId="3" applyNumberFormat="1" applyFont="1" applyFill="1" applyBorder="1" applyAlignment="1">
      <alignment vertical="center"/>
    </xf>
    <xf numFmtId="176" fontId="9" fillId="3" borderId="41" xfId="3" applyNumberFormat="1" applyFont="1" applyFill="1" applyBorder="1" applyAlignment="1">
      <alignment vertical="center"/>
    </xf>
    <xf numFmtId="178" fontId="9" fillId="3" borderId="24" xfId="3" applyNumberFormat="1" applyFont="1" applyFill="1" applyBorder="1" applyAlignment="1">
      <alignment vertical="center"/>
    </xf>
    <xf numFmtId="177" fontId="9" fillId="3" borderId="24" xfId="3" applyNumberFormat="1" applyFont="1" applyFill="1" applyBorder="1" applyAlignment="1">
      <alignment vertical="center"/>
    </xf>
    <xf numFmtId="9" fontId="9" fillId="3" borderId="24" xfId="1" applyNumberFormat="1" applyFont="1" applyFill="1" applyBorder="1" applyAlignment="1">
      <alignment horizontal="center" vertical="center"/>
    </xf>
    <xf numFmtId="0" fontId="9" fillId="3" borderId="43" xfId="3" applyNumberFormat="1" applyFont="1" applyFill="1" applyBorder="1" applyAlignment="1">
      <alignment vertical="center"/>
    </xf>
    <xf numFmtId="176" fontId="9" fillId="3" borderId="27" xfId="3" applyNumberFormat="1" applyFont="1" applyFill="1" applyBorder="1" applyAlignment="1">
      <alignment horizontal="right" vertical="center"/>
    </xf>
    <xf numFmtId="177" fontId="9" fillId="3" borderId="27" xfId="3" applyNumberFormat="1" applyFont="1" applyFill="1" applyBorder="1" applyAlignment="1">
      <alignment vertical="center"/>
    </xf>
    <xf numFmtId="176" fontId="9" fillId="3" borderId="27" xfId="3" applyNumberFormat="1" applyFont="1" applyFill="1" applyBorder="1" applyAlignment="1">
      <alignment vertical="center"/>
    </xf>
    <xf numFmtId="42" fontId="9" fillId="3" borderId="27" xfId="3" applyNumberFormat="1" applyFont="1" applyFill="1" applyBorder="1" applyAlignment="1">
      <alignment horizontal="left" vertical="center"/>
    </xf>
    <xf numFmtId="176" fontId="9" fillId="3" borderId="27" xfId="3" applyNumberFormat="1" applyFont="1" applyFill="1" applyBorder="1" applyAlignment="1">
      <alignment horizontal="left" vertical="center"/>
    </xf>
    <xf numFmtId="180" fontId="9" fillId="3" borderId="27" xfId="2" applyNumberFormat="1" applyFont="1" applyFill="1" applyBorder="1" applyAlignment="1">
      <alignment vertical="center"/>
    </xf>
    <xf numFmtId="41" fontId="9" fillId="3" borderId="27" xfId="2" applyNumberFormat="1" applyFont="1" applyFill="1" applyBorder="1" applyAlignment="1">
      <alignment vertical="center"/>
    </xf>
    <xf numFmtId="176" fontId="9" fillId="3" borderId="27" xfId="3" applyNumberFormat="1" applyFont="1" applyFill="1" applyBorder="1" applyAlignment="1">
      <alignment horizontal="center" vertical="center"/>
    </xf>
    <xf numFmtId="9" fontId="9" fillId="3" borderId="42" xfId="1" applyNumberFormat="1" applyFont="1" applyFill="1" applyBorder="1" applyAlignment="1">
      <alignment vertical="center"/>
    </xf>
    <xf numFmtId="176" fontId="9" fillId="3" borderId="42" xfId="3" applyNumberFormat="1" applyFont="1" applyFill="1" applyBorder="1" applyAlignment="1">
      <alignment horizontal="right" vertical="center"/>
    </xf>
    <xf numFmtId="176" fontId="9" fillId="3" borderId="22" xfId="3" applyNumberFormat="1" applyFont="1" applyFill="1" applyBorder="1" applyAlignment="1">
      <alignment vertical="center"/>
    </xf>
    <xf numFmtId="9" fontId="9" fillId="3" borderId="7" xfId="1" applyNumberFormat="1" applyFont="1" applyFill="1" applyBorder="1" applyAlignment="1">
      <alignment horizontal="center" vertical="center"/>
    </xf>
    <xf numFmtId="176" fontId="16" fillId="3" borderId="0" xfId="3" applyNumberFormat="1" applyFont="1" applyFill="1" applyBorder="1" applyAlignment="1">
      <alignment horizontal="right" vertical="center"/>
    </xf>
    <xf numFmtId="177" fontId="16" fillId="3" borderId="0" xfId="3" applyNumberFormat="1" applyFont="1" applyFill="1" applyBorder="1" applyAlignment="1">
      <alignment vertical="center"/>
    </xf>
    <xf numFmtId="176" fontId="16" fillId="3" borderId="0" xfId="3" applyNumberFormat="1" applyFont="1" applyFill="1" applyBorder="1" applyAlignment="1">
      <alignment vertical="center"/>
    </xf>
    <xf numFmtId="42" fontId="16" fillId="3" borderId="0" xfId="3" applyNumberFormat="1" applyFont="1" applyFill="1" applyBorder="1" applyAlignment="1">
      <alignment horizontal="left" vertical="center"/>
    </xf>
    <xf numFmtId="179" fontId="16" fillId="3" borderId="0" xfId="1" applyNumberFormat="1" applyFont="1" applyFill="1" applyBorder="1" applyAlignment="1">
      <alignment horizontal="right" vertical="center"/>
    </xf>
    <xf numFmtId="176" fontId="16" fillId="3" borderId="0" xfId="3" applyNumberFormat="1" applyFont="1" applyFill="1" applyBorder="1" applyAlignment="1">
      <alignment horizontal="left" vertical="center"/>
    </xf>
    <xf numFmtId="42" fontId="16" fillId="3" borderId="0" xfId="3" applyNumberFormat="1" applyFont="1" applyFill="1" applyBorder="1" applyAlignment="1">
      <alignment horizontal="center" vertical="center"/>
    </xf>
    <xf numFmtId="186" fontId="16" fillId="3" borderId="0" xfId="1" applyNumberFormat="1" applyFont="1" applyFill="1" applyBorder="1" applyAlignment="1">
      <alignment horizontal="center" vertical="center"/>
    </xf>
    <xf numFmtId="178" fontId="2" fillId="3" borderId="0" xfId="0" applyNumberFormat="1" applyFont="1" applyFill="1" applyBorder="1">
      <alignment vertical="center"/>
    </xf>
    <xf numFmtId="176" fontId="16" fillId="3" borderId="0" xfId="3" applyNumberFormat="1" applyFont="1" applyFill="1" applyBorder="1" applyAlignment="1">
      <alignment horizontal="center" vertical="center"/>
    </xf>
    <xf numFmtId="176" fontId="9" fillId="3" borderId="0" xfId="3" applyNumberFormat="1" applyFont="1" applyFill="1" applyBorder="1" applyAlignment="1">
      <alignment horizontal="right" vertical="center"/>
    </xf>
    <xf numFmtId="177" fontId="9" fillId="3" borderId="0" xfId="3" applyNumberFormat="1" applyFont="1" applyFill="1" applyBorder="1" applyAlignment="1">
      <alignment vertical="center"/>
    </xf>
    <xf numFmtId="42" fontId="9" fillId="3" borderId="0" xfId="3" applyNumberFormat="1" applyFont="1" applyFill="1" applyBorder="1" applyAlignment="1">
      <alignment horizontal="left" vertical="center"/>
    </xf>
    <xf numFmtId="179" fontId="9" fillId="3" borderId="0" xfId="1" applyNumberFormat="1" applyFont="1" applyFill="1" applyBorder="1" applyAlignment="1">
      <alignment horizontal="right" vertical="center"/>
    </xf>
    <xf numFmtId="42" fontId="9" fillId="3" borderId="0" xfId="3" applyNumberFormat="1" applyFont="1" applyFill="1" applyBorder="1" applyAlignment="1">
      <alignment horizontal="center" vertical="center"/>
    </xf>
    <xf numFmtId="186" fontId="9" fillId="3" borderId="0" xfId="1" applyNumberFormat="1" applyFont="1" applyFill="1" applyBorder="1" applyAlignment="1">
      <alignment horizontal="center" vertical="center"/>
    </xf>
    <xf numFmtId="178" fontId="1" fillId="3" borderId="0" xfId="0" applyNumberFormat="1" applyFont="1" applyFill="1" applyBorder="1">
      <alignment vertical="center"/>
    </xf>
    <xf numFmtId="9" fontId="9" fillId="3" borderId="0" xfId="1" applyNumberFormat="1" applyFont="1" applyFill="1" applyBorder="1" applyAlignment="1">
      <alignment horizontal="left" vertical="center"/>
    </xf>
    <xf numFmtId="0" fontId="9" fillId="3" borderId="38" xfId="3" applyNumberFormat="1" applyFont="1" applyFill="1" applyBorder="1" applyAlignment="1">
      <alignment vertical="center"/>
    </xf>
    <xf numFmtId="0" fontId="9" fillId="3" borderId="7" xfId="3" applyNumberFormat="1" applyFont="1" applyFill="1" applyBorder="1" applyAlignment="1">
      <alignment vertical="center" wrapText="1"/>
    </xf>
    <xf numFmtId="0" fontId="9" fillId="3" borderId="8" xfId="3" applyNumberFormat="1" applyFont="1" applyFill="1" applyBorder="1" applyAlignment="1">
      <alignment vertical="center" wrapText="1"/>
    </xf>
    <xf numFmtId="0" fontId="9" fillId="3" borderId="40" xfId="3" applyNumberFormat="1" applyFont="1" applyFill="1" applyBorder="1" applyAlignment="1">
      <alignment horizontal="center" vertical="center"/>
    </xf>
    <xf numFmtId="9" fontId="9" fillId="3" borderId="9" xfId="1" applyNumberFormat="1" applyFont="1" applyFill="1" applyBorder="1" applyAlignment="1">
      <alignment horizontal="center" vertical="center"/>
    </xf>
    <xf numFmtId="178" fontId="14" fillId="3" borderId="7" xfId="3" applyNumberFormat="1" applyFont="1" applyFill="1" applyBorder="1" applyAlignment="1">
      <alignment vertical="center"/>
    </xf>
    <xf numFmtId="177" fontId="14" fillId="3" borderId="7" xfId="3" applyNumberFormat="1" applyFont="1" applyFill="1" applyBorder="1" applyAlignment="1">
      <alignment vertical="center"/>
    </xf>
    <xf numFmtId="9" fontId="14" fillId="3" borderId="17" xfId="1" applyNumberFormat="1" applyFont="1" applyFill="1" applyBorder="1" applyAlignment="1">
      <alignment horizontal="center" vertical="center"/>
    </xf>
    <xf numFmtId="9" fontId="9" fillId="3" borderId="17" xfId="1" applyNumberFormat="1" applyFont="1" applyFill="1" applyBorder="1" applyAlignment="1">
      <alignment horizontal="center" vertical="center"/>
    </xf>
    <xf numFmtId="178" fontId="9" fillId="3" borderId="0" xfId="3" applyNumberFormat="1" applyFont="1" applyFill="1" applyBorder="1" applyAlignment="1">
      <alignment vertical="center"/>
    </xf>
    <xf numFmtId="178" fontId="9" fillId="3" borderId="0" xfId="3" applyNumberFormat="1" applyFont="1" applyFill="1" applyBorder="1" applyAlignment="1">
      <alignment horizontal="center" vertical="center"/>
    </xf>
    <xf numFmtId="183" fontId="9" fillId="3" borderId="0" xfId="3" applyNumberFormat="1" applyFont="1" applyFill="1" applyBorder="1" applyAlignment="1">
      <alignment horizontal="center" vertical="center"/>
    </xf>
    <xf numFmtId="184" fontId="9" fillId="3" borderId="0" xfId="3" applyNumberFormat="1" applyFont="1" applyFill="1" applyBorder="1" applyAlignment="1">
      <alignment vertical="center"/>
    </xf>
    <xf numFmtId="185" fontId="9" fillId="3" borderId="0" xfId="1" applyNumberFormat="1" applyFont="1" applyFill="1" applyBorder="1" applyAlignment="1">
      <alignment horizontal="center" vertical="center"/>
    </xf>
    <xf numFmtId="9" fontId="9" fillId="3" borderId="10" xfId="1" applyNumberFormat="1" applyFont="1" applyFill="1" applyBorder="1" applyAlignment="1">
      <alignment horizontal="center" vertical="center"/>
    </xf>
    <xf numFmtId="10" fontId="9" fillId="3" borderId="0" xfId="1" applyNumberFormat="1" applyFont="1" applyFill="1" applyBorder="1" applyAlignment="1">
      <alignment horizontal="center" vertical="center"/>
    </xf>
    <xf numFmtId="9" fontId="9" fillId="3" borderId="0" xfId="1" applyNumberFormat="1" applyFont="1" applyFill="1" applyBorder="1" applyAlignment="1">
      <alignment horizontal="center" vertical="center"/>
    </xf>
    <xf numFmtId="0" fontId="9" fillId="3" borderId="25" xfId="3" applyNumberFormat="1" applyFont="1" applyFill="1" applyBorder="1" applyAlignment="1">
      <alignment vertical="center" wrapText="1"/>
    </xf>
    <xf numFmtId="0" fontId="9" fillId="3" borderId="40" xfId="0" applyNumberFormat="1" applyFont="1" applyFill="1" applyBorder="1" applyAlignment="1">
      <alignment vertical="center"/>
    </xf>
    <xf numFmtId="0" fontId="9" fillId="3" borderId="37" xfId="3" applyNumberFormat="1" applyFont="1" applyFill="1" applyBorder="1" applyAlignment="1">
      <alignment vertical="center"/>
    </xf>
    <xf numFmtId="0" fontId="9" fillId="3" borderId="27" xfId="3" applyNumberFormat="1" applyFont="1" applyFill="1" applyBorder="1" applyAlignment="1">
      <alignment vertical="center"/>
    </xf>
    <xf numFmtId="176" fontId="9" fillId="3" borderId="36" xfId="3" applyNumberFormat="1" applyFont="1" applyFill="1" applyBorder="1" applyAlignment="1">
      <alignment horizontal="right" vertical="center"/>
    </xf>
    <xf numFmtId="176" fontId="9" fillId="3" borderId="31" xfId="3" applyNumberFormat="1" applyFont="1" applyFill="1" applyBorder="1" applyAlignment="1">
      <alignment vertical="center"/>
    </xf>
    <xf numFmtId="180" fontId="9" fillId="3" borderId="0" xfId="2" applyNumberFormat="1" applyFont="1" applyFill="1" applyBorder="1" applyAlignment="1">
      <alignment horizontal="center" vertical="center"/>
    </xf>
    <xf numFmtId="9" fontId="9" fillId="3" borderId="24" xfId="3" applyNumberFormat="1" applyFont="1" applyFill="1" applyBorder="1" applyAlignment="1">
      <alignment horizontal="center" vertical="center"/>
    </xf>
    <xf numFmtId="9" fontId="9" fillId="3" borderId="8" xfId="3" applyNumberFormat="1" applyFont="1" applyFill="1" applyBorder="1" applyAlignment="1">
      <alignment horizontal="center" vertical="center"/>
    </xf>
    <xf numFmtId="42" fontId="9" fillId="3" borderId="40" xfId="3" applyNumberFormat="1" applyFont="1" applyFill="1" applyBorder="1" applyAlignment="1">
      <alignment horizontal="center" vertical="center"/>
    </xf>
    <xf numFmtId="178" fontId="9" fillId="3" borderId="40" xfId="3" applyNumberFormat="1" applyFont="1" applyFill="1" applyBorder="1" applyAlignment="1">
      <alignment horizontal="center" vertical="center"/>
    </xf>
    <xf numFmtId="180" fontId="9" fillId="3" borderId="40" xfId="2" applyNumberFormat="1" applyFont="1" applyFill="1" applyBorder="1" applyAlignment="1">
      <alignment horizontal="center" vertical="center"/>
    </xf>
    <xf numFmtId="178" fontId="1" fillId="3" borderId="40" xfId="0" applyNumberFormat="1" applyFont="1" applyFill="1" applyBorder="1">
      <alignment vertical="center"/>
    </xf>
    <xf numFmtId="0" fontId="9" fillId="3" borderId="24" xfId="3" applyNumberFormat="1" applyFont="1" applyFill="1" applyBorder="1" applyAlignment="1">
      <alignment horizontal="center" vertical="center"/>
    </xf>
    <xf numFmtId="176" fontId="15" fillId="3" borderId="36" xfId="3" applyNumberFormat="1" applyFont="1" applyFill="1" applyBorder="1" applyAlignment="1">
      <alignment horizontal="right" vertical="center"/>
    </xf>
    <xf numFmtId="0" fontId="16" fillId="3" borderId="31" xfId="3" applyNumberFormat="1" applyFont="1" applyFill="1" applyBorder="1" applyAlignment="1">
      <alignment vertical="center" wrapText="1"/>
    </xf>
    <xf numFmtId="0" fontId="9" fillId="3" borderId="17" xfId="3" applyNumberFormat="1" applyFont="1" applyFill="1" applyBorder="1" applyAlignment="1">
      <alignment horizontal="center" vertical="center"/>
    </xf>
    <xf numFmtId="0" fontId="9" fillId="3" borderId="17" xfId="3" applyNumberFormat="1" applyFont="1" applyFill="1" applyBorder="1" applyAlignment="1">
      <alignment vertical="center"/>
    </xf>
    <xf numFmtId="0" fontId="9" fillId="3" borderId="7" xfId="3" applyNumberFormat="1" applyFont="1" applyFill="1" applyBorder="1" applyAlignment="1">
      <alignment horizontal="center" vertical="center"/>
    </xf>
    <xf numFmtId="0" fontId="10" fillId="3" borderId="39" xfId="3" applyNumberFormat="1" applyFont="1" applyFill="1" applyBorder="1" applyAlignment="1">
      <alignment vertical="center"/>
    </xf>
    <xf numFmtId="0" fontId="10" fillId="3" borderId="0" xfId="3" applyNumberFormat="1" applyFont="1" applyFill="1" applyBorder="1" applyAlignment="1">
      <alignment vertical="center"/>
    </xf>
    <xf numFmtId="176" fontId="10" fillId="3" borderId="0" xfId="3" applyNumberFormat="1" applyFont="1" applyFill="1" applyBorder="1" applyAlignment="1">
      <alignment vertical="center"/>
    </xf>
    <xf numFmtId="0" fontId="9" fillId="3" borderId="35" xfId="3" applyNumberFormat="1" applyFont="1" applyFill="1" applyBorder="1" applyAlignment="1">
      <alignment vertical="center"/>
    </xf>
    <xf numFmtId="0" fontId="10" fillId="3" borderId="37" xfId="3" applyNumberFormat="1" applyFont="1" applyFill="1" applyBorder="1" applyAlignment="1">
      <alignment vertical="center"/>
    </xf>
    <xf numFmtId="0" fontId="10" fillId="3" borderId="27" xfId="3" applyNumberFormat="1" applyFont="1" applyFill="1" applyBorder="1" applyAlignment="1">
      <alignment vertical="center"/>
    </xf>
    <xf numFmtId="176" fontId="10" fillId="3" borderId="27" xfId="3" applyNumberFormat="1" applyFont="1" applyFill="1" applyBorder="1" applyAlignment="1">
      <alignment vertical="center"/>
    </xf>
    <xf numFmtId="0" fontId="9" fillId="3" borderId="13" xfId="3" applyNumberFormat="1" applyFont="1" applyFill="1" applyBorder="1" applyAlignment="1">
      <alignment vertical="center" wrapText="1"/>
    </xf>
    <xf numFmtId="0" fontId="9" fillId="3" borderId="20" xfId="3" applyNumberFormat="1" applyFont="1" applyFill="1" applyBorder="1" applyAlignment="1">
      <alignment horizontal="center" vertical="center"/>
    </xf>
    <xf numFmtId="178" fontId="9" fillId="3" borderId="20" xfId="3" applyNumberFormat="1" applyFont="1" applyFill="1" applyBorder="1" applyAlignment="1">
      <alignment vertical="center"/>
    </xf>
    <xf numFmtId="177" fontId="9" fillId="3" borderId="20" xfId="3" applyNumberFormat="1" applyFont="1" applyFill="1" applyBorder="1" applyAlignment="1">
      <alignment vertical="center"/>
    </xf>
    <xf numFmtId="9" fontId="9" fillId="3" borderId="20" xfId="3" applyNumberFormat="1" applyFont="1" applyFill="1" applyBorder="1" applyAlignment="1">
      <alignment horizontal="center" vertical="center"/>
    </xf>
    <xf numFmtId="0" fontId="9" fillId="3" borderId="33" xfId="3" applyNumberFormat="1" applyFont="1" applyFill="1" applyBorder="1" applyAlignment="1">
      <alignment vertical="center"/>
    </xf>
    <xf numFmtId="0" fontId="9" fillId="3" borderId="14" xfId="3" applyNumberFormat="1" applyFont="1" applyFill="1" applyBorder="1" applyAlignment="1">
      <alignment vertical="center"/>
    </xf>
    <xf numFmtId="176" fontId="9" fillId="3" borderId="14" xfId="3" applyNumberFormat="1" applyFont="1" applyFill="1" applyBorder="1" applyAlignment="1">
      <alignment vertical="center"/>
    </xf>
    <xf numFmtId="176" fontId="9" fillId="3" borderId="14" xfId="3" applyNumberFormat="1" applyFont="1" applyFill="1" applyBorder="1" applyAlignment="1">
      <alignment horizontal="right" vertical="center"/>
    </xf>
    <xf numFmtId="176" fontId="9" fillId="3" borderId="32" xfId="3" applyNumberFormat="1" applyFont="1" applyFill="1" applyBorder="1" applyAlignment="1">
      <alignment vertical="center"/>
    </xf>
    <xf numFmtId="38" fontId="9" fillId="3" borderId="14" xfId="3" applyNumberFormat="1" applyFont="1" applyFill="1" applyBorder="1" applyAlignment="1">
      <alignment vertical="center"/>
    </xf>
    <xf numFmtId="9" fontId="9" fillId="3" borderId="14" xfId="1" applyNumberFormat="1" applyFont="1" applyFill="1" applyBorder="1" applyAlignment="1">
      <alignment horizontal="center" vertical="center"/>
    </xf>
    <xf numFmtId="178" fontId="4" fillId="3" borderId="4" xfId="3" applyNumberFormat="1" applyFont="1" applyFill="1" applyBorder="1" applyAlignment="1">
      <alignment horizontal="center" vertical="center" wrapText="1"/>
    </xf>
    <xf numFmtId="9" fontId="9" fillId="3" borderId="4" xfId="1" applyNumberFormat="1" applyFont="1" applyFill="1" applyBorder="1" applyAlignment="1">
      <alignment horizontal="center" vertical="center"/>
    </xf>
    <xf numFmtId="41" fontId="15" fillId="3" borderId="48" xfId="0" applyNumberFormat="1" applyFont="1" applyFill="1" applyBorder="1" applyAlignment="1">
      <alignment vertical="center"/>
    </xf>
    <xf numFmtId="38" fontId="15" fillId="3" borderId="48" xfId="3" applyNumberFormat="1" applyFont="1" applyFill="1" applyBorder="1" applyAlignment="1">
      <alignment vertical="center"/>
    </xf>
    <xf numFmtId="9" fontId="15" fillId="3" borderId="48" xfId="3" applyNumberFormat="1" applyFont="1" applyFill="1" applyBorder="1" applyAlignment="1">
      <alignment horizontal="center" vertical="center"/>
    </xf>
    <xf numFmtId="0" fontId="15" fillId="3" borderId="47" xfId="3" applyNumberFormat="1" applyFont="1" applyFill="1" applyBorder="1" applyAlignment="1">
      <alignment vertical="center"/>
    </xf>
    <xf numFmtId="0" fontId="15" fillId="3" borderId="45" xfId="3" applyNumberFormat="1" applyFont="1" applyFill="1" applyBorder="1" applyAlignment="1">
      <alignment vertical="center"/>
    </xf>
    <xf numFmtId="176" fontId="15" fillId="3" borderId="45" xfId="3" applyNumberFormat="1" applyFont="1" applyFill="1" applyBorder="1" applyAlignment="1">
      <alignment vertical="center"/>
    </xf>
    <xf numFmtId="176" fontId="15" fillId="3" borderId="21" xfId="3" applyNumberFormat="1" applyFont="1" applyFill="1" applyBorder="1" applyAlignment="1">
      <alignment vertical="center"/>
    </xf>
    <xf numFmtId="0" fontId="10" fillId="3" borderId="1" xfId="3" applyNumberFormat="1" applyFont="1" applyFill="1" applyBorder="1" applyAlignment="1">
      <alignment horizontal="center" vertical="center" wrapText="1"/>
    </xf>
    <xf numFmtId="41" fontId="11" fillId="3" borderId="7" xfId="0" applyNumberFormat="1" applyFont="1" applyFill="1" applyBorder="1" applyAlignment="1">
      <alignment vertical="center"/>
    </xf>
    <xf numFmtId="38" fontId="11" fillId="3" borderId="7" xfId="3" applyNumberFormat="1" applyFont="1" applyFill="1" applyBorder="1" applyAlignment="1">
      <alignment vertical="center"/>
    </xf>
    <xf numFmtId="9" fontId="11" fillId="3" borderId="2" xfId="1" applyNumberFormat="1" applyFont="1" applyFill="1" applyBorder="1" applyAlignment="1">
      <alignment horizontal="center" vertical="center"/>
    </xf>
    <xf numFmtId="0" fontId="11" fillId="3" borderId="0" xfId="3" applyNumberFormat="1" applyFont="1" applyFill="1" applyBorder="1" applyAlignment="1">
      <alignment vertical="center"/>
    </xf>
    <xf numFmtId="176" fontId="11" fillId="3" borderId="0" xfId="3" applyNumberFormat="1" applyFont="1" applyFill="1" applyBorder="1" applyAlignment="1">
      <alignment vertical="center"/>
    </xf>
    <xf numFmtId="176" fontId="11" fillId="3" borderId="34" xfId="3" applyNumberFormat="1" applyFont="1" applyFill="1" applyBorder="1" applyAlignment="1">
      <alignment vertical="center"/>
    </xf>
    <xf numFmtId="0" fontId="16" fillId="3" borderId="2" xfId="3" applyNumberFormat="1" applyFont="1" applyFill="1" applyBorder="1" applyAlignment="1">
      <alignment horizontal="center" vertical="center" wrapText="1"/>
    </xf>
    <xf numFmtId="176" fontId="16" fillId="3" borderId="2" xfId="0" applyNumberFormat="1" applyFont="1" applyFill="1" applyBorder="1" applyAlignment="1">
      <alignment vertical="center"/>
    </xf>
    <xf numFmtId="38" fontId="16" fillId="3" borderId="2" xfId="3" applyNumberFormat="1" applyFont="1" applyFill="1" applyBorder="1" applyAlignment="1">
      <alignment vertical="center"/>
    </xf>
    <xf numFmtId="176" fontId="9" fillId="3" borderId="24" xfId="0" applyNumberFormat="1" applyFont="1" applyFill="1" applyBorder="1" applyAlignment="1">
      <alignment vertical="center"/>
    </xf>
    <xf numFmtId="38" fontId="9" fillId="3" borderId="24" xfId="3" applyNumberFormat="1" applyFont="1" applyFill="1" applyBorder="1" applyAlignment="1">
      <alignment vertical="center"/>
    </xf>
    <xf numFmtId="0" fontId="10" fillId="3" borderId="40" xfId="3" applyNumberFormat="1" applyFont="1" applyFill="1" applyBorder="1" applyAlignment="1">
      <alignment vertical="center"/>
    </xf>
    <xf numFmtId="176" fontId="10" fillId="3" borderId="40" xfId="3" applyNumberFormat="1" applyFont="1" applyFill="1" applyBorder="1" applyAlignment="1">
      <alignment vertical="center"/>
    </xf>
    <xf numFmtId="176" fontId="10" fillId="3" borderId="40" xfId="3" applyNumberFormat="1" applyFont="1" applyFill="1" applyBorder="1" applyAlignment="1">
      <alignment horizontal="right" vertical="center"/>
    </xf>
    <xf numFmtId="176" fontId="10" fillId="3" borderId="41" xfId="3" applyNumberFormat="1" applyFont="1" applyFill="1" applyBorder="1" applyAlignment="1">
      <alignment vertical="center"/>
    </xf>
    <xf numFmtId="38" fontId="9" fillId="3" borderId="7" xfId="3" applyNumberFormat="1" applyFont="1" applyFill="1" applyBorder="1" applyAlignment="1">
      <alignment vertical="center"/>
    </xf>
    <xf numFmtId="41" fontId="9" fillId="3" borderId="0" xfId="2" applyNumberFormat="1" applyFont="1" applyFill="1" applyAlignment="1">
      <alignment vertical="center"/>
    </xf>
    <xf numFmtId="0" fontId="10" fillId="3" borderId="36" xfId="3" applyNumberFormat="1" applyFont="1" applyFill="1" applyBorder="1" applyAlignment="1">
      <alignment vertical="center"/>
    </xf>
    <xf numFmtId="179" fontId="9" fillId="3" borderId="0" xfId="1" applyNumberFormat="1" applyFont="1" applyFill="1" applyBorder="1" applyAlignment="1">
      <alignment vertical="center"/>
    </xf>
    <xf numFmtId="176" fontId="10" fillId="3" borderId="36" xfId="3" applyNumberFormat="1" applyFont="1" applyFill="1" applyBorder="1" applyAlignment="1">
      <alignment vertical="center"/>
    </xf>
    <xf numFmtId="176" fontId="10" fillId="3" borderId="36" xfId="3" applyNumberFormat="1" applyFont="1" applyFill="1" applyBorder="1" applyAlignment="1">
      <alignment horizontal="right" vertical="center"/>
    </xf>
    <xf numFmtId="176" fontId="10" fillId="3" borderId="31" xfId="3" applyNumberFormat="1" applyFont="1" applyFill="1" applyBorder="1" applyAlignment="1">
      <alignment vertical="center"/>
    </xf>
    <xf numFmtId="181" fontId="9" fillId="3" borderId="0" xfId="1" applyNumberFormat="1" applyFont="1" applyFill="1" applyBorder="1" applyAlignment="1">
      <alignment vertical="center"/>
    </xf>
    <xf numFmtId="190" fontId="9" fillId="3" borderId="0" xfId="3" applyNumberFormat="1" applyFont="1" applyFill="1" applyBorder="1" applyAlignment="1">
      <alignment horizontal="left" vertical="center"/>
    </xf>
    <xf numFmtId="189" fontId="9" fillId="3" borderId="0" xfId="3" applyNumberFormat="1" applyFont="1" applyFill="1" applyBorder="1" applyAlignment="1">
      <alignment vertical="center"/>
    </xf>
    <xf numFmtId="192" fontId="9" fillId="3" borderId="0" xfId="3" applyNumberFormat="1" applyFont="1" applyFill="1" applyBorder="1" applyAlignment="1">
      <alignment horizontal="left" vertical="center"/>
    </xf>
    <xf numFmtId="191" fontId="9" fillId="3" borderId="0" xfId="3" applyNumberFormat="1" applyFont="1" applyFill="1" applyBorder="1" applyAlignment="1">
      <alignment vertical="center"/>
    </xf>
    <xf numFmtId="38" fontId="22" fillId="3" borderId="7" xfId="3" applyNumberFormat="1" applyFont="1" applyFill="1" applyBorder="1" applyAlignment="1">
      <alignment vertical="center"/>
    </xf>
    <xf numFmtId="176" fontId="10" fillId="3" borderId="0" xfId="3" applyNumberFormat="1" applyFont="1" applyFill="1" applyBorder="1" applyAlignment="1">
      <alignment horizontal="right" vertical="center"/>
    </xf>
    <xf numFmtId="176" fontId="10" fillId="3" borderId="34" xfId="3" applyNumberFormat="1" applyFont="1" applyFill="1" applyBorder="1" applyAlignment="1">
      <alignment vertical="center"/>
    </xf>
    <xf numFmtId="41" fontId="9" fillId="3" borderId="0" xfId="2" applyNumberFormat="1" applyFont="1" applyFill="1" applyBorder="1" applyAlignment="1">
      <alignment horizontal="left" vertical="center"/>
    </xf>
    <xf numFmtId="0" fontId="9" fillId="3" borderId="0" xfId="1" applyNumberFormat="1" applyFont="1" applyFill="1" applyBorder="1" applyAlignment="1">
      <alignment horizontal="center" vertical="center"/>
    </xf>
    <xf numFmtId="41" fontId="9" fillId="3" borderId="0" xfId="2" applyNumberFormat="1" applyFont="1" applyFill="1" applyBorder="1" applyAlignment="1">
      <alignment horizontal="center" vertical="center"/>
    </xf>
    <xf numFmtId="0" fontId="9" fillId="3" borderId="0" xfId="5" applyNumberFormat="1" applyFont="1" applyFill="1" applyBorder="1" applyAlignment="1">
      <alignment vertical="center"/>
    </xf>
    <xf numFmtId="176" fontId="9" fillId="3" borderId="0" xfId="5" applyNumberFormat="1" applyFont="1" applyFill="1" applyBorder="1" applyAlignment="1">
      <alignment vertical="center"/>
    </xf>
    <xf numFmtId="176" fontId="9" fillId="3" borderId="0" xfId="5" applyNumberFormat="1" applyFont="1" applyFill="1" applyBorder="1" applyAlignment="1">
      <alignment horizontal="center" vertical="center"/>
    </xf>
    <xf numFmtId="42" fontId="9" fillId="3" borderId="0" xfId="5" applyNumberFormat="1" applyFont="1" applyFill="1" applyBorder="1" applyAlignment="1">
      <alignment horizontal="center" vertical="center"/>
    </xf>
    <xf numFmtId="178" fontId="9" fillId="3" borderId="0" xfId="5" applyNumberFormat="1" applyFont="1" applyFill="1" applyBorder="1" applyAlignment="1">
      <alignment horizontal="center" vertical="center"/>
    </xf>
    <xf numFmtId="176" fontId="9" fillId="3" borderId="0" xfId="5" applyNumberFormat="1" applyFont="1" applyFill="1" applyBorder="1" applyAlignment="1">
      <alignment horizontal="right" vertical="center"/>
    </xf>
    <xf numFmtId="178" fontId="1" fillId="3" borderId="0" xfId="0" applyNumberFormat="1" applyFont="1" applyFill="1" applyBorder="1" applyAlignment="1">
      <alignment vertical="center"/>
    </xf>
    <xf numFmtId="176" fontId="9" fillId="3" borderId="34" xfId="5" applyNumberFormat="1" applyFont="1" applyFill="1" applyBorder="1" applyAlignment="1">
      <alignment vertical="center"/>
    </xf>
    <xf numFmtId="38" fontId="9" fillId="3" borderId="8" xfId="3" applyNumberFormat="1" applyFont="1" applyFill="1" applyBorder="1" applyAlignment="1">
      <alignment vertical="center"/>
    </xf>
    <xf numFmtId="0" fontId="9" fillId="3" borderId="41" xfId="0" applyNumberFormat="1" applyFont="1" applyFill="1" applyBorder="1" applyAlignment="1">
      <alignment vertical="center"/>
    </xf>
    <xf numFmtId="176" fontId="10" fillId="3" borderId="27" xfId="3" applyNumberFormat="1" applyFont="1" applyFill="1" applyBorder="1" applyAlignment="1">
      <alignment horizontal="right" vertical="center"/>
    </xf>
    <xf numFmtId="176" fontId="10" fillId="3" borderId="44" xfId="3" applyNumberFormat="1" applyFont="1" applyFill="1" applyBorder="1" applyAlignment="1">
      <alignment vertical="center"/>
    </xf>
    <xf numFmtId="0" fontId="9" fillId="3" borderId="36" xfId="3" applyNumberFormat="1" applyFont="1" applyFill="1" applyBorder="1" applyAlignment="1">
      <alignment vertical="center"/>
    </xf>
    <xf numFmtId="176" fontId="9" fillId="3" borderId="7" xfId="0" applyNumberFormat="1" applyFont="1" applyFill="1" applyBorder="1" applyAlignment="1">
      <alignment vertical="center"/>
    </xf>
    <xf numFmtId="193" fontId="9" fillId="3" borderId="0" xfId="3" applyNumberFormat="1" applyFont="1" applyFill="1" applyBorder="1" applyAlignment="1">
      <alignment vertical="center"/>
    </xf>
    <xf numFmtId="194" fontId="9" fillId="3" borderId="0" xfId="3" applyNumberFormat="1" applyFont="1" applyFill="1" applyBorder="1" applyAlignment="1">
      <alignment vertical="center"/>
    </xf>
    <xf numFmtId="0" fontId="9" fillId="3" borderId="2" xfId="3" applyNumberFormat="1" applyFont="1" applyFill="1" applyBorder="1" applyAlignment="1">
      <alignment horizontal="center" vertical="center" wrapText="1"/>
    </xf>
    <xf numFmtId="38" fontId="9" fillId="3" borderId="2" xfId="3" applyNumberFormat="1" applyFont="1" applyFill="1" applyBorder="1" applyAlignment="1">
      <alignment vertical="center"/>
    </xf>
    <xf numFmtId="9" fontId="9" fillId="3" borderId="2" xfId="1" applyNumberFormat="1" applyFont="1" applyFill="1" applyBorder="1" applyAlignment="1">
      <alignment horizontal="center" vertical="center"/>
    </xf>
    <xf numFmtId="0" fontId="10" fillId="3" borderId="36" xfId="3" applyNumberFormat="1" applyFont="1" applyFill="1" applyBorder="1" applyAlignment="1">
      <alignment horizontal="center" vertical="center"/>
    </xf>
    <xf numFmtId="176" fontId="4" fillId="3" borderId="0" xfId="3" applyNumberFormat="1" applyFont="1" applyFill="1" applyBorder="1" applyAlignment="1">
      <alignment vertical="center"/>
    </xf>
    <xf numFmtId="0" fontId="4" fillId="3" borderId="0" xfId="3" applyNumberFormat="1" applyFont="1" applyFill="1" applyBorder="1" applyAlignment="1">
      <alignment horizontal="center" vertical="center"/>
    </xf>
    <xf numFmtId="0" fontId="4" fillId="3" borderId="0" xfId="3" applyNumberFormat="1" applyFont="1" applyFill="1" applyBorder="1" applyAlignment="1">
      <alignment vertical="center"/>
    </xf>
    <xf numFmtId="176" fontId="9" fillId="3" borderId="44" xfId="3" applyNumberFormat="1" applyFont="1" applyFill="1" applyBorder="1" applyAlignment="1">
      <alignment vertical="center"/>
    </xf>
    <xf numFmtId="0" fontId="9" fillId="3" borderId="0" xfId="5" applyNumberFormat="1" applyFont="1" applyFill="1" applyBorder="1" applyAlignment="1">
      <alignment horizontal="center" vertical="center"/>
    </xf>
    <xf numFmtId="176" fontId="4" fillId="3" borderId="0" xfId="5" applyNumberFormat="1" applyFont="1" applyFill="1" applyBorder="1" applyAlignment="1">
      <alignment vertical="center"/>
    </xf>
    <xf numFmtId="0" fontId="4" fillId="3" borderId="0" xfId="5" applyNumberFormat="1" applyFont="1" applyFill="1" applyBorder="1" applyAlignment="1">
      <alignment horizontal="center" vertical="center"/>
    </xf>
    <xf numFmtId="0" fontId="4" fillId="3" borderId="0" xfId="5" applyNumberFormat="1" applyFont="1" applyFill="1" applyBorder="1" applyAlignment="1">
      <alignment vertical="center"/>
    </xf>
    <xf numFmtId="0" fontId="20" fillId="3" borderId="40" xfId="0" applyNumberFormat="1" applyFont="1" applyFill="1" applyBorder="1" applyAlignment="1">
      <alignment vertical="center"/>
    </xf>
    <xf numFmtId="3" fontId="16" fillId="3" borderId="40" xfId="0" applyNumberFormat="1" applyFont="1" applyFill="1" applyBorder="1" applyAlignment="1">
      <alignment vertical="center"/>
    </xf>
    <xf numFmtId="176" fontId="20" fillId="3" borderId="41" xfId="3" applyNumberFormat="1" applyFont="1" applyFill="1" applyBorder="1" applyAlignment="1">
      <alignment vertical="center"/>
    </xf>
    <xf numFmtId="0" fontId="9" fillId="3" borderId="0" xfId="3" applyNumberFormat="1" applyFont="1" applyFill="1" applyBorder="1" applyAlignment="1">
      <alignment horizontal="left" vertical="center"/>
    </xf>
    <xf numFmtId="0" fontId="9" fillId="3" borderId="0" xfId="3" applyNumberFormat="1" applyFont="1" applyFill="1" applyBorder="1" applyAlignment="1">
      <alignment vertical="center" wrapText="1"/>
    </xf>
    <xf numFmtId="0" fontId="9" fillId="3" borderId="0" xfId="0" applyNumberFormat="1" applyFont="1" applyFill="1" applyBorder="1" applyAlignment="1">
      <alignment horizontal="right" vertical="center"/>
    </xf>
    <xf numFmtId="0" fontId="9" fillId="3" borderId="0" xfId="3" applyNumberFormat="1" applyFont="1" applyFill="1" applyBorder="1" applyAlignment="1">
      <alignment horizontal="left" vertical="center" wrapText="1"/>
    </xf>
    <xf numFmtId="0" fontId="9" fillId="3" borderId="0" xfId="0" applyNumberFormat="1" applyFont="1" applyFill="1" applyBorder="1" applyAlignment="1">
      <alignment vertical="center"/>
    </xf>
    <xf numFmtId="38" fontId="10" fillId="3" borderId="2" xfId="3" applyNumberFormat="1" applyFont="1" applyFill="1" applyBorder="1" applyAlignment="1">
      <alignment vertical="center"/>
    </xf>
    <xf numFmtId="9" fontId="10" fillId="3" borderId="2" xfId="1" applyNumberFormat="1" applyFont="1" applyFill="1" applyBorder="1" applyAlignment="1">
      <alignment horizontal="center" vertical="center"/>
    </xf>
    <xf numFmtId="0" fontId="10" fillId="3" borderId="12" xfId="3" applyNumberFormat="1" applyFont="1" applyFill="1" applyBorder="1" applyAlignment="1">
      <alignment horizontal="center" vertical="center" wrapText="1"/>
    </xf>
    <xf numFmtId="0" fontId="9" fillId="3" borderId="0" xfId="0" applyNumberFormat="1" applyFont="1" applyFill="1" applyAlignment="1">
      <alignment vertical="center"/>
    </xf>
    <xf numFmtId="0" fontId="10" fillId="3" borderId="24" xfId="3" applyNumberFormat="1" applyFont="1" applyFill="1" applyBorder="1" applyAlignment="1">
      <alignment horizontal="center" vertical="center" wrapText="1"/>
    </xf>
    <xf numFmtId="38" fontId="10" fillId="3" borderId="24" xfId="3" applyNumberFormat="1" applyFont="1" applyFill="1" applyBorder="1" applyAlignment="1">
      <alignment vertical="center"/>
    </xf>
    <xf numFmtId="9" fontId="10" fillId="3" borderId="24" xfId="1" applyNumberFormat="1" applyFont="1" applyFill="1" applyBorder="1" applyAlignment="1">
      <alignment horizontal="center" vertical="center"/>
    </xf>
    <xf numFmtId="3" fontId="9" fillId="3" borderId="0" xfId="0" applyNumberFormat="1" applyFont="1" applyFill="1" applyAlignment="1">
      <alignment vertical="center"/>
    </xf>
    <xf numFmtId="0" fontId="16" fillId="3" borderId="40" xfId="3" applyNumberFormat="1" applyFont="1" applyFill="1" applyBorder="1" applyAlignment="1">
      <alignment vertical="center"/>
    </xf>
    <xf numFmtId="176" fontId="16" fillId="3" borderId="40" xfId="3" applyNumberFormat="1" applyFont="1" applyFill="1" applyBorder="1" applyAlignment="1">
      <alignment vertical="center"/>
    </xf>
    <xf numFmtId="0" fontId="16" fillId="3" borderId="40" xfId="3" applyNumberFormat="1" applyFont="1" applyFill="1" applyBorder="1" applyAlignment="1">
      <alignment horizontal="center" vertical="center"/>
    </xf>
    <xf numFmtId="0" fontId="16" fillId="3" borderId="0" xfId="3" applyNumberFormat="1" applyFont="1" applyFill="1" applyBorder="1" applyAlignment="1">
      <alignment horizontal="center" vertical="center"/>
    </xf>
    <xf numFmtId="176" fontId="16" fillId="3" borderId="40" xfId="3" applyNumberFormat="1" applyFont="1" applyFill="1" applyBorder="1" applyAlignment="1">
      <alignment horizontal="right" vertical="center"/>
    </xf>
    <xf numFmtId="176" fontId="16" fillId="3" borderId="41" xfId="3" applyNumberFormat="1" applyFont="1" applyFill="1" applyBorder="1" applyAlignment="1">
      <alignment vertical="center"/>
    </xf>
    <xf numFmtId="9" fontId="9" fillId="3" borderId="38" xfId="1" applyNumberFormat="1" applyFont="1" applyFill="1" applyBorder="1" applyAlignment="1">
      <alignment horizontal="center" vertical="center"/>
    </xf>
    <xf numFmtId="38" fontId="9" fillId="3" borderId="8" xfId="7" applyNumberFormat="1" applyFont="1" applyFill="1" applyBorder="1" applyAlignment="1">
      <alignment horizontal="center" vertical="center" wrapText="1"/>
    </xf>
    <xf numFmtId="38" fontId="9" fillId="3" borderId="8" xfId="7" applyNumberFormat="1" applyFont="1" applyFill="1" applyBorder="1" applyAlignment="1">
      <alignment vertical="center"/>
    </xf>
    <xf numFmtId="0" fontId="9" fillId="3" borderId="0" xfId="0" applyNumberFormat="1" applyFont="1" applyFill="1" applyBorder="1">
      <alignment vertical="center"/>
    </xf>
    <xf numFmtId="0" fontId="9" fillId="3" borderId="0" xfId="7" applyNumberFormat="1" applyFont="1" applyFill="1" applyBorder="1" applyAlignment="1">
      <alignment horizontal="center" vertical="center"/>
    </xf>
    <xf numFmtId="176" fontId="9" fillId="3" borderId="0" xfId="7" applyNumberFormat="1" applyFont="1" applyFill="1" applyBorder="1" applyAlignment="1">
      <alignment vertical="center"/>
    </xf>
    <xf numFmtId="176" fontId="9" fillId="3" borderId="0" xfId="7" applyNumberFormat="1" applyFont="1" applyFill="1" applyBorder="1" applyAlignment="1">
      <alignment horizontal="left" vertical="center"/>
    </xf>
    <xf numFmtId="176" fontId="9" fillId="3" borderId="36" xfId="3" applyNumberFormat="1" applyFont="1" applyFill="1" applyBorder="1" applyAlignment="1">
      <alignment vertical="center"/>
    </xf>
    <xf numFmtId="0" fontId="9" fillId="3" borderId="27" xfId="3" applyNumberFormat="1" applyFont="1" applyFill="1" applyBorder="1" applyAlignment="1">
      <alignment vertical="center" wrapText="1"/>
    </xf>
    <xf numFmtId="0" fontId="9" fillId="3" borderId="0" xfId="0" applyNumberFormat="1" applyFont="1" applyFill="1">
      <alignment vertical="center"/>
    </xf>
    <xf numFmtId="178" fontId="9" fillId="3" borderId="0" xfId="0" applyNumberFormat="1" applyFont="1" applyFill="1" applyAlignment="1">
      <alignment horizontal="right" vertical="center"/>
    </xf>
    <xf numFmtId="0" fontId="9" fillId="3" borderId="34" xfId="0" applyNumberFormat="1" applyFont="1" applyFill="1" applyBorder="1">
      <alignment vertical="center"/>
    </xf>
    <xf numFmtId="178" fontId="9" fillId="3" borderId="40" xfId="3" applyNumberFormat="1" applyFont="1" applyFill="1" applyBorder="1" applyAlignment="1">
      <alignment horizontal="right" vertical="center"/>
    </xf>
    <xf numFmtId="0" fontId="9" fillId="3" borderId="40" xfId="0" applyNumberFormat="1" applyFont="1" applyFill="1" applyBorder="1">
      <alignment vertical="center"/>
    </xf>
    <xf numFmtId="178" fontId="9" fillId="3" borderId="40" xfId="0" applyNumberFormat="1" applyFont="1" applyFill="1" applyBorder="1" applyAlignment="1">
      <alignment horizontal="right" vertical="center"/>
    </xf>
    <xf numFmtId="0" fontId="9" fillId="3" borderId="41" xfId="0" applyNumberFormat="1" applyFont="1" applyFill="1" applyBorder="1">
      <alignment vertical="center"/>
    </xf>
    <xf numFmtId="0" fontId="16" fillId="3" borderId="0" xfId="0" applyNumberFormat="1" applyFont="1" applyFill="1" applyBorder="1">
      <alignment vertical="center"/>
    </xf>
    <xf numFmtId="42" fontId="9" fillId="3" borderId="0" xfId="3" applyNumberFormat="1" applyFont="1" applyFill="1" applyBorder="1" applyAlignment="1">
      <alignment vertical="center"/>
    </xf>
    <xf numFmtId="42" fontId="10" fillId="3" borderId="0" xfId="3" applyNumberFormat="1" applyFont="1" applyFill="1" applyBorder="1" applyAlignment="1">
      <alignment vertical="center"/>
    </xf>
    <xf numFmtId="42" fontId="9" fillId="3" borderId="0" xfId="3" applyNumberFormat="1" applyFont="1" applyFill="1" applyBorder="1" applyAlignment="1">
      <alignment vertical="center" wrapText="1"/>
    </xf>
    <xf numFmtId="0" fontId="10" fillId="3" borderId="0" xfId="5" applyNumberFormat="1" applyFont="1" applyFill="1" applyBorder="1" applyAlignment="1">
      <alignment vertical="center"/>
    </xf>
    <xf numFmtId="0" fontId="9" fillId="3" borderId="0" xfId="5" applyNumberFormat="1" applyFont="1" applyFill="1" applyBorder="1" applyAlignment="1">
      <alignment vertical="center" wrapText="1"/>
    </xf>
    <xf numFmtId="178" fontId="9" fillId="3" borderId="0" xfId="0" applyNumberFormat="1" applyFont="1" applyFill="1" applyBorder="1" applyAlignment="1">
      <alignment horizontal="right" vertical="center"/>
    </xf>
    <xf numFmtId="178" fontId="9" fillId="3" borderId="0" xfId="0" applyNumberFormat="1" applyFont="1" applyFill="1" applyBorder="1" applyAlignment="1">
      <alignment vertical="center"/>
    </xf>
    <xf numFmtId="0" fontId="9" fillId="3" borderId="40" xfId="3" applyNumberFormat="1" applyFont="1" applyFill="1" applyBorder="1" applyAlignment="1">
      <alignment vertical="center" wrapText="1"/>
    </xf>
    <xf numFmtId="0" fontId="9" fillId="3" borderId="13" xfId="3" applyNumberFormat="1" applyFont="1" applyFill="1" applyBorder="1" applyAlignment="1">
      <alignment horizontal="center" vertical="center" wrapText="1"/>
    </xf>
    <xf numFmtId="0" fontId="9" fillId="3" borderId="32" xfId="3" applyNumberFormat="1" applyFont="1" applyFill="1" applyBorder="1" applyAlignment="1">
      <alignment vertical="center"/>
    </xf>
    <xf numFmtId="38" fontId="9" fillId="3" borderId="48" xfId="3" applyNumberFormat="1" applyFont="1" applyFill="1" applyBorder="1" applyAlignment="1">
      <alignment vertical="center"/>
    </xf>
    <xf numFmtId="9" fontId="9" fillId="3" borderId="48" xfId="1" applyNumberFormat="1" applyFont="1" applyFill="1" applyBorder="1" applyAlignment="1">
      <alignment horizontal="center" vertical="center"/>
    </xf>
    <xf numFmtId="0" fontId="10" fillId="3" borderId="47" xfId="3" applyNumberFormat="1" applyFont="1" applyFill="1" applyBorder="1" applyAlignment="1">
      <alignment vertical="center"/>
    </xf>
    <xf numFmtId="0" fontId="10" fillId="3" borderId="45" xfId="3" applyNumberFormat="1" applyFont="1" applyFill="1" applyBorder="1" applyAlignment="1">
      <alignment vertical="center"/>
    </xf>
    <xf numFmtId="176" fontId="10" fillId="3" borderId="45" xfId="3" applyNumberFormat="1" applyFont="1" applyFill="1" applyBorder="1" applyAlignment="1">
      <alignment vertical="center"/>
    </xf>
    <xf numFmtId="176" fontId="10" fillId="3" borderId="21" xfId="3" applyNumberFormat="1" applyFont="1" applyFill="1" applyBorder="1" applyAlignment="1">
      <alignment vertical="center"/>
    </xf>
    <xf numFmtId="0" fontId="9" fillId="3" borderId="20" xfId="3" applyNumberFormat="1" applyFont="1" applyFill="1" applyBorder="1" applyAlignment="1">
      <alignment horizontal="center" vertical="center" wrapText="1"/>
    </xf>
    <xf numFmtId="38" fontId="9" fillId="3" borderId="20" xfId="3" applyNumberFormat="1" applyFont="1" applyFill="1" applyBorder="1" applyAlignment="1">
      <alignment vertical="center"/>
    </xf>
    <xf numFmtId="9" fontId="9" fillId="3" borderId="20" xfId="1" applyNumberFormat="1" applyFont="1" applyFill="1" applyBorder="1" applyAlignment="1">
      <alignment horizontal="center" vertical="center"/>
    </xf>
    <xf numFmtId="0" fontId="1" fillId="0" borderId="1" xfId="6" applyNumberFormat="1" applyBorder="1" applyAlignment="1">
      <alignment horizontal="center" vertical="center"/>
    </xf>
    <xf numFmtId="0" fontId="1" fillId="0" borderId="13" xfId="6" applyNumberFormat="1" applyBorder="1" applyAlignment="1">
      <alignment horizontal="center" vertical="center"/>
    </xf>
    <xf numFmtId="0" fontId="1" fillId="0" borderId="12" xfId="6" applyNumberFormat="1" applyBorder="1" applyAlignment="1">
      <alignment horizontal="center" vertical="center"/>
    </xf>
    <xf numFmtId="0" fontId="1" fillId="0" borderId="25" xfId="6" applyNumberFormat="1" applyBorder="1" applyAlignment="1">
      <alignment horizontal="center" vertical="center"/>
    </xf>
    <xf numFmtId="0" fontId="1" fillId="0" borderId="25" xfId="6" applyNumberFormat="1" applyFont="1" applyBorder="1" applyAlignment="1">
      <alignment horizontal="center" vertical="center"/>
    </xf>
    <xf numFmtId="0" fontId="3" fillId="0" borderId="3" xfId="6" applyNumberFormat="1" applyFont="1" applyBorder="1" applyAlignment="1">
      <alignment horizontal="center" vertical="center"/>
    </xf>
    <xf numFmtId="0" fontId="3" fillId="0" borderId="49" xfId="6" applyNumberFormat="1" applyFont="1" applyBorder="1" applyAlignment="1">
      <alignment horizontal="center" vertical="center"/>
    </xf>
    <xf numFmtId="0" fontId="23" fillId="0" borderId="25" xfId="6" applyNumberFormat="1" applyFont="1" applyBorder="1" applyAlignment="1">
      <alignment horizontal="center" vertical="center"/>
    </xf>
    <xf numFmtId="0" fontId="23" fillId="0" borderId="8" xfId="6" applyNumberFormat="1" applyFont="1" applyBorder="1" applyAlignment="1">
      <alignment horizontal="center" vertical="center"/>
    </xf>
    <xf numFmtId="0" fontId="3" fillId="3" borderId="37" xfId="6" applyNumberFormat="1" applyFont="1" applyFill="1" applyBorder="1" applyAlignment="1">
      <alignment horizontal="center" vertical="center"/>
    </xf>
    <xf numFmtId="0" fontId="3" fillId="3" borderId="50" xfId="6" applyNumberFormat="1" applyFont="1" applyFill="1" applyBorder="1" applyAlignment="1">
      <alignment horizontal="center" vertical="center"/>
    </xf>
    <xf numFmtId="0" fontId="3" fillId="0" borderId="51" xfId="6" applyNumberFormat="1" applyFont="1" applyBorder="1" applyAlignment="1">
      <alignment horizontal="center" vertical="center"/>
    </xf>
    <xf numFmtId="0" fontId="3" fillId="0" borderId="2" xfId="6" applyNumberFormat="1" applyFont="1" applyBorder="1" applyAlignment="1">
      <alignment horizontal="center" vertical="center"/>
    </xf>
    <xf numFmtId="0" fontId="3" fillId="0" borderId="52" xfId="6" applyNumberFormat="1" applyFont="1" applyBorder="1" applyAlignment="1">
      <alignment horizontal="center" vertical="center"/>
    </xf>
    <xf numFmtId="0" fontId="3" fillId="0" borderId="53" xfId="6" applyNumberFormat="1" applyFont="1" applyBorder="1" applyAlignment="1">
      <alignment horizontal="center" vertical="center"/>
    </xf>
    <xf numFmtId="0" fontId="3" fillId="0" borderId="2" xfId="6" applyNumberFormat="1" applyFont="1" applyBorder="1" applyAlignment="1">
      <alignment horizontal="center" vertical="center" wrapText="1"/>
    </xf>
    <xf numFmtId="0" fontId="3" fillId="0" borderId="53" xfId="6" applyNumberFormat="1" applyFont="1" applyBorder="1" applyAlignment="1">
      <alignment horizontal="center" vertical="center" wrapText="1"/>
    </xf>
    <xf numFmtId="0" fontId="3" fillId="0" borderId="23" xfId="6" applyNumberFormat="1" applyFont="1" applyBorder="1" applyAlignment="1">
      <alignment horizontal="center" vertical="center"/>
    </xf>
    <xf numFmtId="0" fontId="3" fillId="0" borderId="48" xfId="6" applyNumberFormat="1" applyFont="1" applyBorder="1" applyAlignment="1">
      <alignment horizontal="center" vertical="center"/>
    </xf>
    <xf numFmtId="0" fontId="3" fillId="0" borderId="47" xfId="6" applyNumberFormat="1" applyFont="1" applyBorder="1" applyAlignment="1">
      <alignment horizontal="center" vertical="center"/>
    </xf>
    <xf numFmtId="0" fontId="3" fillId="0" borderId="15" xfId="6" applyNumberFormat="1" applyFont="1" applyBorder="1" applyAlignment="1">
      <alignment horizontal="center" vertical="center"/>
    </xf>
    <xf numFmtId="0" fontId="3" fillId="3" borderId="2" xfId="6" applyNumberFormat="1" applyFont="1" applyFill="1" applyBorder="1" applyAlignment="1">
      <alignment horizontal="center" vertical="center" wrapText="1"/>
    </xf>
    <xf numFmtId="0" fontId="3" fillId="3" borderId="53" xfId="6" applyNumberFormat="1" applyFont="1" applyFill="1" applyBorder="1" applyAlignment="1">
      <alignment horizontal="center" vertical="center" wrapText="1"/>
    </xf>
    <xf numFmtId="176" fontId="9" fillId="3" borderId="36" xfId="3" applyNumberFormat="1" applyFont="1" applyFill="1" applyBorder="1" applyAlignment="1">
      <alignment horizontal="center" vertical="center"/>
    </xf>
    <xf numFmtId="176" fontId="16" fillId="3" borderId="0" xfId="3" applyNumberFormat="1" applyFont="1" applyFill="1" applyBorder="1" applyAlignment="1">
      <alignment horizontal="center" vertical="center"/>
    </xf>
    <xf numFmtId="176" fontId="9" fillId="3" borderId="0" xfId="3" applyNumberFormat="1" applyFont="1" applyFill="1" applyBorder="1" applyAlignment="1">
      <alignment horizontal="center" vertical="center"/>
    </xf>
    <xf numFmtId="0" fontId="9" fillId="3" borderId="14" xfId="3" applyNumberFormat="1" applyFont="1" applyFill="1" applyBorder="1" applyAlignment="1">
      <alignment horizontal="left" vertical="center" wrapText="1"/>
    </xf>
    <xf numFmtId="178" fontId="4" fillId="3" borderId="19" xfId="3" applyNumberFormat="1" applyFont="1" applyFill="1" applyBorder="1" applyAlignment="1">
      <alignment horizontal="center" vertical="center" wrapText="1"/>
    </xf>
    <xf numFmtId="178" fontId="4" fillId="3" borderId="20" xfId="3" applyNumberFormat="1" applyFont="1" applyFill="1" applyBorder="1" applyAlignment="1">
      <alignment horizontal="center" vertical="center" wrapText="1"/>
    </xf>
    <xf numFmtId="0" fontId="9" fillId="3" borderId="48" xfId="3" applyNumberFormat="1" applyFont="1" applyFill="1" applyBorder="1" applyAlignment="1">
      <alignment horizontal="center" vertical="center"/>
    </xf>
    <xf numFmtId="0" fontId="9" fillId="3" borderId="15" xfId="3" applyNumberFormat="1" applyFont="1" applyFill="1" applyBorder="1" applyAlignment="1">
      <alignment horizontal="center" vertical="center"/>
    </xf>
    <xf numFmtId="0" fontId="9" fillId="3" borderId="4" xfId="3" applyNumberFormat="1" applyFont="1" applyFill="1" applyBorder="1" applyAlignment="1">
      <alignment horizontal="center" vertical="center"/>
    </xf>
    <xf numFmtId="0" fontId="9" fillId="3" borderId="5" xfId="3" applyNumberFormat="1" applyFont="1" applyFill="1" applyBorder="1" applyAlignment="1">
      <alignment horizontal="center" vertical="center"/>
    </xf>
    <xf numFmtId="0" fontId="9" fillId="3" borderId="23" xfId="3" applyNumberFormat="1" applyFont="1" applyFill="1" applyBorder="1" applyAlignment="1">
      <alignment horizontal="center" vertical="center" wrapText="1"/>
    </xf>
    <xf numFmtId="0" fontId="9" fillId="3" borderId="48" xfId="3" applyNumberFormat="1" applyFont="1" applyFill="1" applyBorder="1" applyAlignment="1">
      <alignment horizontal="center" vertical="center" wrapText="1"/>
    </xf>
    <xf numFmtId="0" fontId="18" fillId="3" borderId="54" xfId="3" applyNumberFormat="1" applyFont="1" applyFill="1" applyBorder="1" applyAlignment="1">
      <alignment horizontal="center" vertical="center" wrapText="1"/>
    </xf>
    <xf numFmtId="0" fontId="18" fillId="3" borderId="46" xfId="3" applyNumberFormat="1" applyFont="1" applyFill="1" applyBorder="1" applyAlignment="1">
      <alignment horizontal="center" vertical="center" wrapText="1"/>
    </xf>
    <xf numFmtId="0" fontId="9" fillId="3" borderId="47" xfId="3" applyNumberFormat="1" applyFont="1" applyFill="1" applyBorder="1" applyAlignment="1">
      <alignment horizontal="center" vertical="center" wrapText="1"/>
    </xf>
    <xf numFmtId="0" fontId="9" fillId="3" borderId="18" xfId="3" applyNumberFormat="1" applyFont="1" applyFill="1" applyBorder="1" applyAlignment="1">
      <alignment horizontal="center" vertical="center" wrapText="1"/>
    </xf>
    <xf numFmtId="0" fontId="9" fillId="3" borderId="37" xfId="3" applyNumberFormat="1" applyFont="1" applyFill="1" applyBorder="1" applyAlignment="1">
      <alignment horizontal="center" vertical="center" wrapText="1"/>
    </xf>
    <xf numFmtId="0" fontId="9" fillId="3" borderId="6" xfId="3" applyNumberFormat="1" applyFont="1" applyFill="1" applyBorder="1" applyAlignment="1">
      <alignment horizontal="center" vertical="center" wrapText="1"/>
    </xf>
    <xf numFmtId="0" fontId="10" fillId="3" borderId="37" xfId="3" applyNumberFormat="1" applyFont="1" applyFill="1" applyBorder="1" applyAlignment="1">
      <alignment horizontal="center" vertical="center" wrapText="1"/>
    </xf>
    <xf numFmtId="0" fontId="10" fillId="3" borderId="6" xfId="3" applyNumberFormat="1" applyFont="1" applyFill="1" applyBorder="1" applyAlignment="1">
      <alignment horizontal="center" vertical="center" wrapText="1"/>
    </xf>
    <xf numFmtId="0" fontId="9" fillId="3" borderId="55" xfId="3" applyNumberFormat="1" applyFont="1" applyFill="1" applyBorder="1" applyAlignment="1">
      <alignment horizontal="center" vertical="center"/>
    </xf>
    <xf numFmtId="0" fontId="9" fillId="3" borderId="46" xfId="3" applyNumberFormat="1" applyFont="1" applyFill="1" applyBorder="1" applyAlignment="1">
      <alignment horizontal="center" vertical="center"/>
    </xf>
    <xf numFmtId="0" fontId="9" fillId="3" borderId="30" xfId="3" applyNumberFormat="1" applyFont="1" applyFill="1" applyBorder="1" applyAlignment="1">
      <alignment horizontal="center" vertical="center"/>
    </xf>
    <xf numFmtId="0" fontId="9" fillId="3" borderId="33" xfId="3" applyNumberFormat="1" applyFont="1" applyFill="1" applyBorder="1" applyAlignment="1">
      <alignment horizontal="center" vertical="center"/>
    </xf>
    <xf numFmtId="0" fontId="9" fillId="3" borderId="14" xfId="3" applyNumberFormat="1" applyFont="1" applyFill="1" applyBorder="1" applyAlignment="1">
      <alignment horizontal="center" vertical="center"/>
    </xf>
    <xf numFmtId="0" fontId="9" fillId="3" borderId="32" xfId="3" applyNumberFormat="1" applyFont="1" applyFill="1" applyBorder="1" applyAlignment="1">
      <alignment horizontal="center" vertical="center"/>
    </xf>
    <xf numFmtId="176" fontId="9" fillId="3" borderId="40" xfId="3" applyNumberFormat="1" applyFont="1" applyFill="1" applyBorder="1" applyAlignment="1">
      <alignment vertical="center"/>
    </xf>
    <xf numFmtId="0" fontId="9" fillId="3" borderId="40" xfId="3" applyNumberFormat="1" applyFont="1" applyFill="1" applyBorder="1" applyAlignment="1">
      <alignment vertical="center"/>
    </xf>
    <xf numFmtId="176" fontId="10" fillId="3" borderId="36" xfId="3" applyNumberFormat="1" applyFont="1" applyFill="1" applyBorder="1" applyAlignment="1">
      <alignment vertical="center"/>
    </xf>
    <xf numFmtId="0" fontId="10" fillId="3" borderId="36" xfId="3" applyNumberFormat="1" applyFont="1" applyFill="1" applyBorder="1" applyAlignment="1">
      <alignment vertical="center"/>
    </xf>
    <xf numFmtId="0" fontId="11" fillId="3" borderId="37" xfId="3" applyNumberFormat="1" applyFont="1" applyFill="1" applyBorder="1" applyAlignment="1">
      <alignment horizontal="center" vertical="center" wrapText="1"/>
    </xf>
    <xf numFmtId="0" fontId="11" fillId="3" borderId="6" xfId="3" applyNumberFormat="1" applyFont="1" applyFill="1" applyBorder="1" applyAlignment="1">
      <alignment horizontal="center" vertical="center" wrapText="1"/>
    </xf>
    <xf numFmtId="0" fontId="15" fillId="3" borderId="56" xfId="3" applyNumberFormat="1" applyFont="1" applyFill="1" applyBorder="1" applyAlignment="1">
      <alignment horizontal="center" vertical="center" wrapText="1"/>
    </xf>
    <xf numFmtId="0" fontId="15" fillId="3" borderId="45" xfId="3" applyNumberFormat="1" applyFont="1" applyFill="1" applyBorder="1" applyAlignment="1">
      <alignment horizontal="center" vertical="center" wrapText="1"/>
    </xf>
    <xf numFmtId="0" fontId="15" fillId="3" borderId="18" xfId="3" applyNumberFormat="1" applyFont="1" applyFill="1" applyBorder="1" applyAlignment="1">
      <alignment horizontal="center" vertical="center" wrapText="1"/>
    </xf>
    <xf numFmtId="0" fontId="9" fillId="3" borderId="56" xfId="3" applyNumberFormat="1" applyFont="1" applyFill="1" applyBorder="1" applyAlignment="1">
      <alignment horizontal="center" vertical="center" wrapText="1"/>
    </xf>
    <xf numFmtId="0" fontId="9" fillId="3" borderId="45" xfId="3" applyNumberFormat="1" applyFont="1" applyFill="1" applyBorder="1" applyAlignment="1">
      <alignment horizontal="center" vertical="center" wrapText="1"/>
    </xf>
    <xf numFmtId="178" fontId="4" fillId="3" borderId="47" xfId="3" applyNumberFormat="1" applyFont="1" applyFill="1" applyBorder="1" applyAlignment="1">
      <alignment horizontal="center" vertical="center" wrapText="1"/>
    </xf>
    <xf numFmtId="178" fontId="4" fillId="3" borderId="45" xfId="3" applyNumberFormat="1" applyFont="1" applyFill="1" applyBorder="1" applyAlignment="1">
      <alignment horizontal="center" vertical="center" wrapText="1"/>
    </xf>
    <xf numFmtId="178" fontId="4" fillId="3" borderId="18" xfId="3" applyNumberFormat="1" applyFont="1" applyFill="1" applyBorder="1" applyAlignment="1">
      <alignment horizontal="center" vertical="center" wrapText="1"/>
    </xf>
  </cellXfs>
  <cellStyles count="8">
    <cellStyle name="백분율" xfId="1" builtinId="5"/>
    <cellStyle name="쉼표 [0]" xfId="2" builtinId="6"/>
    <cellStyle name="쉼표 [0] 2 2" xfId="4"/>
    <cellStyle name="통화 [0]" xfId="3" builtinId="7"/>
    <cellStyle name="통화 [0] 2" xfId="5"/>
    <cellStyle name="표준" xfId="0" builtinId="0"/>
    <cellStyle name="표준 2 2" xfId="6"/>
    <cellStyle name="표준_2003경기장복예산안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48148;&#53461;&#54868;&#47732;\2012&#45380;&#46020;%20&#50696;&#49328;&#49888;&#52397;\2012&#45380;%202&#52264;&#52628;&#44221;\2012&#45380;&#46020;%202&#52264;&#52628;&#44221;%20&#50696;&#49328;&#505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noFill/>
        <a:ln>
          <a:noFill/>
        </a:ln>
        <a:effectLst/>
      </a:spPr>
      <a:bodyPr/>
      <a:lstStyle/>
    </a:spDef>
    <a:lnDef>
      <a:spPr>
        <a:noFill/>
        <a:ln>
          <a:noFill/>
        </a:ln>
        <a:effectLst/>
      </a:spPr>
      <a:bodyPr/>
      <a:lstStyle/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K583"/>
  <sheetViews>
    <sheetView zoomScale="90" zoomScaleNormal="90" zoomScaleSheetLayoutView="75" workbookViewId="0">
      <selection activeCell="O1" sqref="O1"/>
    </sheetView>
  </sheetViews>
  <sheetFormatPr defaultColWidth="8.88671875" defaultRowHeight="16.5" x14ac:dyDescent="0.15"/>
  <cols>
    <col min="1" max="1" width="1.44140625" style="2" customWidth="1"/>
    <col min="2" max="2" width="11.5546875" style="2" bestFit="1" customWidth="1"/>
    <col min="3" max="3" width="13.33203125" style="2" bestFit="1" customWidth="1"/>
    <col min="4" max="4" width="18" style="58" bestFit="1" customWidth="1"/>
    <col min="5" max="5" width="18" style="2" bestFit="1" customWidth="1"/>
    <col min="6" max="6" width="16" style="58" bestFit="1" customWidth="1"/>
    <col min="7" max="7" width="9.6640625" style="2" bestFit="1" customWidth="1"/>
    <col min="8" max="8" width="13.33203125" style="2" bestFit="1" customWidth="1"/>
    <col min="9" max="10" width="18" style="2" bestFit="1" customWidth="1"/>
    <col min="11" max="11" width="16" style="2" bestFit="1" customWidth="1"/>
    <col min="12" max="16384" width="8.88671875" style="2"/>
  </cols>
  <sheetData>
    <row r="1" spans="2:11" ht="9.9499999999999993" customHeight="1" x14ac:dyDescent="0.15">
      <c r="D1" s="62"/>
      <c r="E1" s="62"/>
      <c r="F1" s="62"/>
    </row>
    <row r="2" spans="2:11" ht="26.25" x14ac:dyDescent="0.2">
      <c r="B2" s="61" t="s">
        <v>331</v>
      </c>
      <c r="C2" s="62"/>
      <c r="D2" s="62"/>
      <c r="E2" s="62"/>
      <c r="F2" s="62"/>
      <c r="K2" s="3" t="s">
        <v>226</v>
      </c>
    </row>
    <row r="3" spans="2:11" ht="9.9499999999999993" customHeight="1" x14ac:dyDescent="0.15">
      <c r="D3" s="62"/>
      <c r="E3" s="62"/>
      <c r="F3" s="62"/>
    </row>
    <row r="4" spans="2:11" ht="30" customHeight="1" x14ac:dyDescent="0.15">
      <c r="B4" s="405" t="s">
        <v>26</v>
      </c>
      <c r="C4" s="406"/>
      <c r="D4" s="406"/>
      <c r="E4" s="406"/>
      <c r="F4" s="407"/>
      <c r="G4" s="405" t="s">
        <v>6</v>
      </c>
      <c r="H4" s="406"/>
      <c r="I4" s="406"/>
      <c r="J4" s="406"/>
      <c r="K4" s="408"/>
    </row>
    <row r="5" spans="2:11" ht="16.5" customHeight="1" x14ac:dyDescent="0.15">
      <c r="B5" s="399" t="s">
        <v>14</v>
      </c>
      <c r="C5" s="400"/>
      <c r="D5" s="409" t="s">
        <v>64</v>
      </c>
      <c r="E5" s="409" t="s">
        <v>173</v>
      </c>
      <c r="F5" s="397" t="s">
        <v>132</v>
      </c>
      <c r="G5" s="399" t="s">
        <v>14</v>
      </c>
      <c r="H5" s="400"/>
      <c r="I5" s="403" t="s">
        <v>64</v>
      </c>
      <c r="J5" s="403" t="s">
        <v>173</v>
      </c>
      <c r="K5" s="393" t="s">
        <v>132</v>
      </c>
    </row>
    <row r="6" spans="2:11" ht="22.5" customHeight="1" x14ac:dyDescent="0.15">
      <c r="B6" s="401"/>
      <c r="C6" s="402"/>
      <c r="D6" s="410"/>
      <c r="E6" s="410"/>
      <c r="F6" s="398"/>
      <c r="G6" s="401"/>
      <c r="H6" s="402"/>
      <c r="I6" s="404"/>
      <c r="J6" s="404"/>
      <c r="K6" s="394"/>
    </row>
    <row r="7" spans="2:11" ht="24.95" customHeight="1" x14ac:dyDescent="0.15">
      <c r="B7" s="395" t="s">
        <v>9</v>
      </c>
      <c r="C7" s="396"/>
      <c r="D7" s="63">
        <f>SUM(D8:D23)/2</f>
        <v>77844000</v>
      </c>
      <c r="E7" s="63">
        <f>SUM(E8:E23)/2</f>
        <v>78180000</v>
      </c>
      <c r="F7" s="64">
        <f>SUM(F8:F23)/2</f>
        <v>336000</v>
      </c>
      <c r="G7" s="395" t="s">
        <v>9</v>
      </c>
      <c r="H7" s="396"/>
      <c r="I7" s="11">
        <f>SUM(I8:I28)/2</f>
        <v>77844000</v>
      </c>
      <c r="J7" s="11">
        <f>SUM(J8:J28)/2</f>
        <v>78180000</v>
      </c>
      <c r="K7" s="12">
        <f>SUM(K8:K28)/2</f>
        <v>336000</v>
      </c>
    </row>
    <row r="8" spans="2:11" ht="24.95" customHeight="1" x14ac:dyDescent="0.15">
      <c r="B8" s="388" t="s">
        <v>228</v>
      </c>
      <c r="C8" s="13" t="s">
        <v>162</v>
      </c>
      <c r="D8" s="65">
        <f>D9</f>
        <v>12000000</v>
      </c>
      <c r="E8" s="65">
        <f>E9</f>
        <v>12000000</v>
      </c>
      <c r="F8" s="66">
        <f>F9</f>
        <v>0</v>
      </c>
      <c r="G8" s="388" t="s">
        <v>3</v>
      </c>
      <c r="H8" s="13" t="s">
        <v>162</v>
      </c>
      <c r="I8" s="14">
        <f>SUM(I9:I11)</f>
        <v>58202000</v>
      </c>
      <c r="J8" s="14">
        <f>SUM(J9:J11)</f>
        <v>58361000</v>
      </c>
      <c r="K8" s="17">
        <f>SUM(K9:K11)</f>
        <v>159000</v>
      </c>
    </row>
    <row r="9" spans="2:11" ht="24.95" customHeight="1" x14ac:dyDescent="0.15">
      <c r="B9" s="391"/>
      <c r="C9" s="4" t="s">
        <v>23</v>
      </c>
      <c r="D9" s="67">
        <v>12000000</v>
      </c>
      <c r="E9" s="67">
        <v>12000000</v>
      </c>
      <c r="F9" s="68">
        <f>E9-D9</f>
        <v>0</v>
      </c>
      <c r="G9" s="390"/>
      <c r="H9" s="4" t="s">
        <v>202</v>
      </c>
      <c r="I9" s="5">
        <v>49021000</v>
      </c>
      <c r="J9" s="5">
        <v>49422000</v>
      </c>
      <c r="K9" s="6">
        <f>J9-I9</f>
        <v>401000</v>
      </c>
    </row>
    <row r="10" spans="2:11" ht="24.95" customHeight="1" x14ac:dyDescent="0.15">
      <c r="B10" s="1" t="s">
        <v>229</v>
      </c>
      <c r="C10" s="15" t="s">
        <v>162</v>
      </c>
      <c r="D10" s="69">
        <f>SUM(D11:D14)</f>
        <v>59880000</v>
      </c>
      <c r="E10" s="69">
        <f>SUM(E11:E14)</f>
        <v>60771000</v>
      </c>
      <c r="F10" s="70">
        <f>SUM(F11:F14)</f>
        <v>891000</v>
      </c>
      <c r="G10" s="390"/>
      <c r="H10" s="4" t="s">
        <v>13</v>
      </c>
      <c r="I10" s="5">
        <v>240000</v>
      </c>
      <c r="J10" s="5">
        <v>60000</v>
      </c>
      <c r="K10" s="6">
        <f>J10-I10</f>
        <v>-180000</v>
      </c>
    </row>
    <row r="11" spans="2:11" ht="24.95" customHeight="1" x14ac:dyDescent="0.15">
      <c r="B11" s="19"/>
      <c r="C11" s="10" t="s">
        <v>230</v>
      </c>
      <c r="D11" s="67">
        <v>0</v>
      </c>
      <c r="E11" s="67">
        <v>0</v>
      </c>
      <c r="F11" s="68">
        <f>E11-D11</f>
        <v>0</v>
      </c>
      <c r="G11" s="391"/>
      <c r="H11" s="4" t="s">
        <v>214</v>
      </c>
      <c r="I11" s="5">
        <v>8941000</v>
      </c>
      <c r="J11" s="5">
        <v>8879000</v>
      </c>
      <c r="K11" s="6">
        <f>J11-I11</f>
        <v>-62000</v>
      </c>
    </row>
    <row r="12" spans="2:11" ht="24.95" customHeight="1" x14ac:dyDescent="0.15">
      <c r="B12" s="19"/>
      <c r="C12" s="10" t="s">
        <v>234</v>
      </c>
      <c r="D12" s="67">
        <v>59880000</v>
      </c>
      <c r="E12" s="67">
        <v>60771000</v>
      </c>
      <c r="F12" s="68">
        <f>E12-D12</f>
        <v>891000</v>
      </c>
      <c r="G12" s="388" t="s">
        <v>247</v>
      </c>
      <c r="H12" s="15" t="s">
        <v>162</v>
      </c>
      <c r="I12" s="16">
        <f>SUM(I13:I15)</f>
        <v>2600000</v>
      </c>
      <c r="J12" s="16">
        <f>SUM(J13:J15)</f>
        <v>2900000</v>
      </c>
      <c r="K12" s="18">
        <f>SUM(K13:K15)</f>
        <v>300000</v>
      </c>
    </row>
    <row r="13" spans="2:11" ht="24.95" customHeight="1" x14ac:dyDescent="0.15">
      <c r="B13" s="19"/>
      <c r="C13" s="10" t="s">
        <v>227</v>
      </c>
      <c r="D13" s="67">
        <v>0</v>
      </c>
      <c r="E13" s="67">
        <v>0</v>
      </c>
      <c r="F13" s="68">
        <f>E13-D13</f>
        <v>0</v>
      </c>
      <c r="G13" s="390"/>
      <c r="H13" s="4" t="s">
        <v>194</v>
      </c>
      <c r="I13" s="5">
        <v>0</v>
      </c>
      <c r="J13" s="5">
        <v>0</v>
      </c>
      <c r="K13" s="6">
        <f>J13-I13</f>
        <v>0</v>
      </c>
    </row>
    <row r="14" spans="2:11" ht="24.95" customHeight="1" x14ac:dyDescent="0.15">
      <c r="B14" s="20"/>
      <c r="C14" s="10" t="s">
        <v>225</v>
      </c>
      <c r="D14" s="67">
        <v>0</v>
      </c>
      <c r="E14" s="67">
        <v>0</v>
      </c>
      <c r="F14" s="68">
        <f>E14-D14</f>
        <v>0</v>
      </c>
      <c r="G14" s="390"/>
      <c r="H14" s="4" t="s">
        <v>76</v>
      </c>
      <c r="I14" s="5">
        <v>2500000</v>
      </c>
      <c r="J14" s="5">
        <v>2800000</v>
      </c>
      <c r="K14" s="6">
        <f>J14-I14</f>
        <v>300000</v>
      </c>
    </row>
    <row r="15" spans="2:11" ht="24.95" customHeight="1" x14ac:dyDescent="0.15">
      <c r="B15" s="388" t="s">
        <v>224</v>
      </c>
      <c r="C15" s="15" t="s">
        <v>162</v>
      </c>
      <c r="D15" s="69">
        <f>SUM(D16:D17)</f>
        <v>600000</v>
      </c>
      <c r="E15" s="69">
        <f>SUM(E16:E17)</f>
        <v>400000</v>
      </c>
      <c r="F15" s="70">
        <f>SUM(F16:F17)</f>
        <v>-200000</v>
      </c>
      <c r="G15" s="391"/>
      <c r="H15" s="4" t="s">
        <v>231</v>
      </c>
      <c r="I15" s="5">
        <v>100000</v>
      </c>
      <c r="J15" s="5">
        <v>100000</v>
      </c>
      <c r="K15" s="6">
        <f>J15-I15</f>
        <v>0</v>
      </c>
    </row>
    <row r="16" spans="2:11" ht="24.95" customHeight="1" x14ac:dyDescent="0.15">
      <c r="B16" s="390"/>
      <c r="C16" s="4" t="s">
        <v>11</v>
      </c>
      <c r="D16" s="67">
        <v>0</v>
      </c>
      <c r="E16" s="67">
        <v>0</v>
      </c>
      <c r="F16" s="68">
        <f>E16-D16</f>
        <v>0</v>
      </c>
      <c r="G16" s="388" t="s">
        <v>43</v>
      </c>
      <c r="H16" s="15" t="s">
        <v>162</v>
      </c>
      <c r="I16" s="16">
        <f>SUM(I17:I22)</f>
        <v>17023000</v>
      </c>
      <c r="J16" s="16">
        <f>SUM(J17:J22)</f>
        <v>16899000</v>
      </c>
      <c r="K16" s="18">
        <f>SUM(K17:K22)</f>
        <v>-124000</v>
      </c>
    </row>
    <row r="17" spans="2:11" ht="24.95" customHeight="1" x14ac:dyDescent="0.15">
      <c r="B17" s="391"/>
      <c r="C17" s="4" t="s">
        <v>22</v>
      </c>
      <c r="D17" s="67">
        <v>600000</v>
      </c>
      <c r="E17" s="67">
        <v>400000</v>
      </c>
      <c r="F17" s="68">
        <f>E17-D17</f>
        <v>-200000</v>
      </c>
      <c r="G17" s="390"/>
      <c r="H17" s="4" t="s">
        <v>199</v>
      </c>
      <c r="I17" s="5">
        <v>10950000</v>
      </c>
      <c r="J17" s="5">
        <v>11190000</v>
      </c>
      <c r="K17" s="6">
        <f t="shared" ref="K17:K22" si="0">J17-I17</f>
        <v>240000</v>
      </c>
    </row>
    <row r="18" spans="2:11" ht="24.95" customHeight="1" x14ac:dyDescent="0.15">
      <c r="B18" s="388" t="s">
        <v>86</v>
      </c>
      <c r="C18" s="15" t="s">
        <v>162</v>
      </c>
      <c r="D18" s="69">
        <f>D19</f>
        <v>0</v>
      </c>
      <c r="E18" s="69">
        <f>E19</f>
        <v>0</v>
      </c>
      <c r="F18" s="70">
        <f>F19</f>
        <v>0</v>
      </c>
      <c r="G18" s="390"/>
      <c r="H18" s="4" t="s">
        <v>15</v>
      </c>
      <c r="I18" s="5">
        <v>621000</v>
      </c>
      <c r="J18" s="5">
        <v>621000</v>
      </c>
      <c r="K18" s="6">
        <f t="shared" si="0"/>
        <v>0</v>
      </c>
    </row>
    <row r="19" spans="2:11" ht="24.95" customHeight="1" x14ac:dyDescent="0.15">
      <c r="B19" s="391"/>
      <c r="C19" s="4" t="s">
        <v>25</v>
      </c>
      <c r="D19" s="67">
        <v>0</v>
      </c>
      <c r="E19" s="67">
        <v>0</v>
      </c>
      <c r="F19" s="68">
        <f>E19-D19</f>
        <v>0</v>
      </c>
      <c r="G19" s="390"/>
      <c r="H19" s="4" t="s">
        <v>177</v>
      </c>
      <c r="I19" s="5">
        <v>800000</v>
      </c>
      <c r="J19" s="5">
        <v>800000</v>
      </c>
      <c r="K19" s="6">
        <f t="shared" si="0"/>
        <v>0</v>
      </c>
    </row>
    <row r="20" spans="2:11" ht="24.95" customHeight="1" x14ac:dyDescent="0.15">
      <c r="B20" s="388" t="s">
        <v>16</v>
      </c>
      <c r="C20" s="15" t="s">
        <v>162</v>
      </c>
      <c r="D20" s="69">
        <f>D21</f>
        <v>4625000</v>
      </c>
      <c r="E20" s="69">
        <f>E21</f>
        <v>4149000</v>
      </c>
      <c r="F20" s="70">
        <f>F21</f>
        <v>-476000</v>
      </c>
      <c r="G20" s="390"/>
      <c r="H20" s="4" t="s">
        <v>201</v>
      </c>
      <c r="I20" s="5">
        <v>600000</v>
      </c>
      <c r="J20" s="5">
        <v>600000</v>
      </c>
      <c r="K20" s="6">
        <f t="shared" si="0"/>
        <v>0</v>
      </c>
    </row>
    <row r="21" spans="2:11" ht="24.95" customHeight="1" x14ac:dyDescent="0.15">
      <c r="B21" s="391"/>
      <c r="C21" s="4" t="s">
        <v>78</v>
      </c>
      <c r="D21" s="67">
        <v>4625000</v>
      </c>
      <c r="E21" s="67">
        <v>4149000</v>
      </c>
      <c r="F21" s="68">
        <f>E21-D21</f>
        <v>-476000</v>
      </c>
      <c r="G21" s="390"/>
      <c r="H21" s="4" t="s">
        <v>216</v>
      </c>
      <c r="I21" s="5">
        <v>42000</v>
      </c>
      <c r="J21" s="5">
        <v>57000</v>
      </c>
      <c r="K21" s="6">
        <f t="shared" si="0"/>
        <v>15000</v>
      </c>
    </row>
    <row r="22" spans="2:11" ht="24.95" customHeight="1" x14ac:dyDescent="0.15">
      <c r="B22" s="388" t="s">
        <v>12</v>
      </c>
      <c r="C22" s="15" t="s">
        <v>162</v>
      </c>
      <c r="D22" s="69">
        <f>D23</f>
        <v>739000</v>
      </c>
      <c r="E22" s="69">
        <f>E23</f>
        <v>860000</v>
      </c>
      <c r="F22" s="70">
        <f>F23</f>
        <v>121000</v>
      </c>
      <c r="G22" s="391"/>
      <c r="H22" s="4" t="s">
        <v>233</v>
      </c>
      <c r="I22" s="5">
        <v>4010000</v>
      </c>
      <c r="J22" s="5">
        <v>3631000</v>
      </c>
      <c r="K22" s="6">
        <f t="shared" si="0"/>
        <v>-379000</v>
      </c>
    </row>
    <row r="23" spans="2:11" ht="24.95" customHeight="1" x14ac:dyDescent="0.15">
      <c r="B23" s="391"/>
      <c r="C23" s="4" t="s">
        <v>198</v>
      </c>
      <c r="D23" s="67">
        <v>739000</v>
      </c>
      <c r="E23" s="67">
        <v>860000</v>
      </c>
      <c r="F23" s="68">
        <f>E23-D23</f>
        <v>121000</v>
      </c>
      <c r="G23" s="388" t="s">
        <v>241</v>
      </c>
      <c r="H23" s="15" t="s">
        <v>162</v>
      </c>
      <c r="I23" s="16">
        <f>I24</f>
        <v>10000</v>
      </c>
      <c r="J23" s="16">
        <f>J24</f>
        <v>12000</v>
      </c>
      <c r="K23" s="18">
        <f>K24</f>
        <v>2000</v>
      </c>
    </row>
    <row r="24" spans="2:11" ht="24.95" customHeight="1" x14ac:dyDescent="0.15">
      <c r="B24" s="21"/>
      <c r="C24" s="22"/>
      <c r="D24" s="71"/>
      <c r="E24" s="71"/>
      <c r="F24" s="71"/>
      <c r="G24" s="392"/>
      <c r="H24" s="4" t="s">
        <v>82</v>
      </c>
      <c r="I24" s="5">
        <v>10000</v>
      </c>
      <c r="J24" s="5">
        <v>12000</v>
      </c>
      <c r="K24" s="6">
        <f>J24-I24</f>
        <v>2000</v>
      </c>
    </row>
    <row r="25" spans="2:11" ht="24.95" customHeight="1" x14ac:dyDescent="0.15">
      <c r="B25" s="23"/>
      <c r="C25" s="24"/>
      <c r="D25" s="72"/>
      <c r="E25" s="72"/>
      <c r="F25" s="72"/>
      <c r="G25" s="388" t="s">
        <v>62</v>
      </c>
      <c r="H25" s="15" t="s">
        <v>162</v>
      </c>
      <c r="I25" s="16">
        <f>I26</f>
        <v>0</v>
      </c>
      <c r="J25" s="16">
        <f>J26</f>
        <v>0</v>
      </c>
      <c r="K25" s="18">
        <f>K26</f>
        <v>0</v>
      </c>
    </row>
    <row r="26" spans="2:11" ht="24.95" customHeight="1" x14ac:dyDescent="0.15">
      <c r="B26" s="23"/>
      <c r="C26" s="24"/>
      <c r="D26" s="72"/>
      <c r="E26" s="72"/>
      <c r="F26" s="72"/>
      <c r="G26" s="391"/>
      <c r="H26" s="4" t="s">
        <v>213</v>
      </c>
      <c r="I26" s="5">
        <v>0</v>
      </c>
      <c r="J26" s="5">
        <v>0</v>
      </c>
      <c r="K26" s="6">
        <f>J26-I26</f>
        <v>0</v>
      </c>
    </row>
    <row r="27" spans="2:11" ht="24.95" customHeight="1" x14ac:dyDescent="0.15">
      <c r="B27" s="23"/>
      <c r="C27" s="24"/>
      <c r="D27" s="72"/>
      <c r="E27" s="72"/>
      <c r="F27" s="72"/>
      <c r="G27" s="388" t="s">
        <v>17</v>
      </c>
      <c r="H27" s="15" t="s">
        <v>162</v>
      </c>
      <c r="I27" s="16">
        <f>I28</f>
        <v>9000</v>
      </c>
      <c r="J27" s="16">
        <f>J28</f>
        <v>8000</v>
      </c>
      <c r="K27" s="18">
        <f>K28</f>
        <v>-1000</v>
      </c>
    </row>
    <row r="28" spans="2:11" ht="24.95" customHeight="1" x14ac:dyDescent="0.15">
      <c r="B28" s="25"/>
      <c r="C28" s="26"/>
      <c r="D28" s="73"/>
      <c r="E28" s="73"/>
      <c r="F28" s="73"/>
      <c r="G28" s="389"/>
      <c r="H28" s="7" t="s">
        <v>191</v>
      </c>
      <c r="I28" s="8">
        <v>9000</v>
      </c>
      <c r="J28" s="8">
        <v>8000</v>
      </c>
      <c r="K28" s="9">
        <f>J28-I28</f>
        <v>-1000</v>
      </c>
    </row>
    <row r="29" spans="2:11" x14ac:dyDescent="0.15">
      <c r="D29" s="62"/>
      <c r="E29" s="62"/>
      <c r="F29" s="62"/>
    </row>
    <row r="30" spans="2:11" x14ac:dyDescent="0.15">
      <c r="D30" s="62"/>
      <c r="E30" s="62"/>
      <c r="F30" s="62"/>
    </row>
    <row r="31" spans="2:11" x14ac:dyDescent="0.15">
      <c r="D31" s="62"/>
      <c r="E31" s="62"/>
      <c r="F31" s="62"/>
    </row>
    <row r="32" spans="2:11" x14ac:dyDescent="0.15">
      <c r="D32" s="62"/>
      <c r="E32" s="62"/>
      <c r="F32" s="62"/>
    </row>
    <row r="33" spans="4:6" x14ac:dyDescent="0.15">
      <c r="D33" s="62"/>
      <c r="E33" s="62"/>
      <c r="F33" s="62"/>
    </row>
    <row r="34" spans="4:6" x14ac:dyDescent="0.15">
      <c r="D34" s="62"/>
      <c r="E34" s="62"/>
      <c r="F34" s="62"/>
    </row>
    <row r="35" spans="4:6" x14ac:dyDescent="0.15">
      <c r="D35" s="62"/>
      <c r="E35" s="62"/>
      <c r="F35" s="62"/>
    </row>
    <row r="36" spans="4:6" x14ac:dyDescent="0.15">
      <c r="D36" s="62"/>
      <c r="E36" s="62"/>
      <c r="F36" s="62"/>
    </row>
    <row r="37" spans="4:6" x14ac:dyDescent="0.15">
      <c r="D37" s="62"/>
      <c r="E37" s="62"/>
      <c r="F37" s="62"/>
    </row>
    <row r="38" spans="4:6" x14ac:dyDescent="0.15">
      <c r="D38" s="62"/>
      <c r="E38" s="62"/>
      <c r="F38" s="62"/>
    </row>
    <row r="39" spans="4:6" x14ac:dyDescent="0.15">
      <c r="D39" s="62"/>
      <c r="E39" s="62"/>
      <c r="F39" s="62"/>
    </row>
    <row r="40" spans="4:6" x14ac:dyDescent="0.15">
      <c r="D40" s="62"/>
      <c r="E40" s="62"/>
      <c r="F40" s="62"/>
    </row>
    <row r="41" spans="4:6" x14ac:dyDescent="0.15">
      <c r="D41" s="62"/>
      <c r="E41" s="62"/>
      <c r="F41" s="62"/>
    </row>
    <row r="42" spans="4:6" x14ac:dyDescent="0.15">
      <c r="D42" s="62"/>
      <c r="E42" s="62"/>
      <c r="F42" s="62"/>
    </row>
    <row r="43" spans="4:6" x14ac:dyDescent="0.15">
      <c r="D43" s="62"/>
      <c r="E43" s="62"/>
      <c r="F43" s="62"/>
    </row>
    <row r="44" spans="4:6" x14ac:dyDescent="0.15">
      <c r="D44" s="62"/>
      <c r="E44" s="62"/>
      <c r="F44" s="62"/>
    </row>
    <row r="45" spans="4:6" x14ac:dyDescent="0.15">
      <c r="D45" s="62"/>
      <c r="E45" s="62"/>
      <c r="F45" s="62"/>
    </row>
    <row r="46" spans="4:6" x14ac:dyDescent="0.15">
      <c r="D46" s="62"/>
      <c r="E46" s="62"/>
      <c r="F46" s="62"/>
    </row>
    <row r="47" spans="4:6" x14ac:dyDescent="0.15">
      <c r="D47" s="62"/>
      <c r="E47" s="62"/>
      <c r="F47" s="62"/>
    </row>
    <row r="48" spans="4:6" x14ac:dyDescent="0.15">
      <c r="D48" s="62"/>
      <c r="E48" s="62"/>
      <c r="F48" s="62"/>
    </row>
    <row r="49" spans="4:6" x14ac:dyDescent="0.15">
      <c r="D49" s="62"/>
      <c r="E49" s="62"/>
      <c r="F49" s="62"/>
    </row>
    <row r="50" spans="4:6" x14ac:dyDescent="0.15">
      <c r="D50" s="62"/>
      <c r="E50" s="62"/>
      <c r="F50" s="62"/>
    </row>
    <row r="51" spans="4:6" x14ac:dyDescent="0.15">
      <c r="D51" s="62"/>
      <c r="E51" s="62"/>
      <c r="F51" s="62"/>
    </row>
    <row r="52" spans="4:6" x14ac:dyDescent="0.15">
      <c r="D52" s="62"/>
      <c r="E52" s="62"/>
      <c r="F52" s="62"/>
    </row>
    <row r="53" spans="4:6" x14ac:dyDescent="0.15">
      <c r="D53" s="62"/>
      <c r="E53" s="62"/>
      <c r="F53" s="62"/>
    </row>
    <row r="54" spans="4:6" x14ac:dyDescent="0.15">
      <c r="D54" s="62"/>
      <c r="E54" s="62"/>
      <c r="F54" s="62"/>
    </row>
    <row r="55" spans="4:6" x14ac:dyDescent="0.15">
      <c r="D55" s="62"/>
      <c r="E55" s="62"/>
      <c r="F55" s="62"/>
    </row>
    <row r="56" spans="4:6" x14ac:dyDescent="0.15">
      <c r="D56" s="62"/>
      <c r="E56" s="62"/>
      <c r="F56" s="62"/>
    </row>
    <row r="57" spans="4:6" x14ac:dyDescent="0.15">
      <c r="D57" s="62"/>
      <c r="E57" s="62"/>
      <c r="F57" s="62"/>
    </row>
    <row r="58" spans="4:6" x14ac:dyDescent="0.15">
      <c r="D58" s="62"/>
      <c r="E58" s="62"/>
      <c r="F58" s="62"/>
    </row>
    <row r="59" spans="4:6" x14ac:dyDescent="0.15">
      <c r="D59" s="62"/>
      <c r="E59" s="62"/>
      <c r="F59" s="62"/>
    </row>
    <row r="60" spans="4:6" x14ac:dyDescent="0.15">
      <c r="D60" s="62"/>
      <c r="E60" s="62"/>
      <c r="F60" s="62"/>
    </row>
    <row r="61" spans="4:6" x14ac:dyDescent="0.15">
      <c r="D61" s="62"/>
      <c r="E61" s="62"/>
      <c r="F61" s="62"/>
    </row>
    <row r="62" spans="4:6" x14ac:dyDescent="0.15">
      <c r="D62" s="62"/>
      <c r="E62" s="62"/>
      <c r="F62" s="62"/>
    </row>
    <row r="63" spans="4:6" x14ac:dyDescent="0.15">
      <c r="D63" s="62"/>
      <c r="E63" s="62"/>
      <c r="F63" s="62"/>
    </row>
    <row r="64" spans="4:6" x14ac:dyDescent="0.15">
      <c r="D64" s="62"/>
      <c r="E64" s="62"/>
      <c r="F64" s="62"/>
    </row>
    <row r="65" spans="4:6" x14ac:dyDescent="0.15">
      <c r="D65" s="62"/>
      <c r="E65" s="62"/>
      <c r="F65" s="62"/>
    </row>
    <row r="66" spans="4:6" x14ac:dyDescent="0.15">
      <c r="D66" s="62"/>
      <c r="E66" s="62"/>
      <c r="F66" s="62"/>
    </row>
    <row r="67" spans="4:6" x14ac:dyDescent="0.15">
      <c r="D67" s="62"/>
      <c r="E67" s="62"/>
      <c r="F67" s="62"/>
    </row>
    <row r="68" spans="4:6" x14ac:dyDescent="0.15">
      <c r="D68" s="62"/>
      <c r="E68" s="62"/>
      <c r="F68" s="62"/>
    </row>
    <row r="69" spans="4:6" x14ac:dyDescent="0.15">
      <c r="D69" s="62"/>
      <c r="E69" s="62"/>
      <c r="F69" s="62"/>
    </row>
    <row r="70" spans="4:6" x14ac:dyDescent="0.15">
      <c r="D70" s="62"/>
      <c r="E70" s="62"/>
      <c r="F70" s="62"/>
    </row>
    <row r="71" spans="4:6" x14ac:dyDescent="0.15">
      <c r="D71" s="62"/>
      <c r="E71" s="62"/>
      <c r="F71" s="62"/>
    </row>
    <row r="72" spans="4:6" x14ac:dyDescent="0.15">
      <c r="D72" s="62"/>
      <c r="E72" s="62"/>
      <c r="F72" s="62"/>
    </row>
    <row r="73" spans="4:6" x14ac:dyDescent="0.15">
      <c r="D73" s="62"/>
      <c r="E73" s="62"/>
      <c r="F73" s="62"/>
    </row>
    <row r="74" spans="4:6" x14ac:dyDescent="0.15">
      <c r="D74" s="62"/>
      <c r="E74" s="62"/>
      <c r="F74" s="62"/>
    </row>
    <row r="75" spans="4:6" x14ac:dyDescent="0.15">
      <c r="D75" s="62"/>
      <c r="E75" s="62"/>
      <c r="F75" s="62"/>
    </row>
    <row r="76" spans="4:6" x14ac:dyDescent="0.15">
      <c r="D76" s="62"/>
      <c r="E76" s="62"/>
      <c r="F76" s="62"/>
    </row>
    <row r="77" spans="4:6" x14ac:dyDescent="0.15">
      <c r="D77" s="62"/>
      <c r="E77" s="62"/>
      <c r="F77" s="62"/>
    </row>
    <row r="78" spans="4:6" x14ac:dyDescent="0.15">
      <c r="D78" s="62"/>
      <c r="E78" s="62"/>
      <c r="F78" s="62"/>
    </row>
    <row r="79" spans="4:6" x14ac:dyDescent="0.15">
      <c r="D79" s="62"/>
      <c r="E79" s="62"/>
      <c r="F79" s="62"/>
    </row>
    <row r="80" spans="4:6" x14ac:dyDescent="0.15">
      <c r="D80" s="62"/>
      <c r="E80" s="62"/>
      <c r="F80" s="62"/>
    </row>
    <row r="81" spans="4:6" x14ac:dyDescent="0.15">
      <c r="D81" s="62"/>
      <c r="E81" s="62"/>
      <c r="F81" s="62"/>
    </row>
    <row r="82" spans="4:6" x14ac:dyDescent="0.15">
      <c r="D82" s="62"/>
      <c r="E82" s="62"/>
      <c r="F82" s="62"/>
    </row>
    <row r="83" spans="4:6" x14ac:dyDescent="0.15">
      <c r="D83" s="62"/>
      <c r="E83" s="62"/>
      <c r="F83" s="62"/>
    </row>
    <row r="84" spans="4:6" x14ac:dyDescent="0.15">
      <c r="D84" s="62"/>
      <c r="E84" s="62"/>
      <c r="F84" s="62"/>
    </row>
    <row r="85" spans="4:6" x14ac:dyDescent="0.15">
      <c r="D85" s="62"/>
      <c r="E85" s="62"/>
      <c r="F85" s="62"/>
    </row>
    <row r="86" spans="4:6" x14ac:dyDescent="0.15">
      <c r="D86" s="62"/>
      <c r="E86" s="62"/>
      <c r="F86" s="62"/>
    </row>
    <row r="87" spans="4:6" x14ac:dyDescent="0.15">
      <c r="D87" s="62"/>
      <c r="E87" s="62"/>
      <c r="F87" s="62"/>
    </row>
    <row r="88" spans="4:6" x14ac:dyDescent="0.15">
      <c r="D88" s="62"/>
      <c r="E88" s="62"/>
      <c r="F88" s="62"/>
    </row>
    <row r="89" spans="4:6" x14ac:dyDescent="0.15">
      <c r="D89" s="62"/>
      <c r="E89" s="62"/>
      <c r="F89" s="62"/>
    </row>
    <row r="90" spans="4:6" x14ac:dyDescent="0.15">
      <c r="D90" s="62"/>
      <c r="E90" s="62"/>
      <c r="F90" s="62"/>
    </row>
    <row r="91" spans="4:6" x14ac:dyDescent="0.15">
      <c r="D91" s="62"/>
      <c r="E91" s="62"/>
      <c r="F91" s="62"/>
    </row>
    <row r="92" spans="4:6" x14ac:dyDescent="0.15">
      <c r="D92" s="62"/>
      <c r="E92" s="62"/>
      <c r="F92" s="62"/>
    </row>
    <row r="93" spans="4:6" x14ac:dyDescent="0.15">
      <c r="D93" s="62"/>
      <c r="E93" s="62"/>
      <c r="F93" s="62"/>
    </row>
    <row r="94" spans="4:6" x14ac:dyDescent="0.15">
      <c r="D94" s="62"/>
      <c r="E94" s="62"/>
      <c r="F94" s="62"/>
    </row>
    <row r="95" spans="4:6" x14ac:dyDescent="0.15">
      <c r="D95" s="62"/>
      <c r="E95" s="62"/>
      <c r="F95" s="62"/>
    </row>
    <row r="96" spans="4:6" x14ac:dyDescent="0.15">
      <c r="D96" s="62"/>
      <c r="E96" s="62"/>
      <c r="F96" s="62"/>
    </row>
    <row r="97" spans="4:6" x14ac:dyDescent="0.15">
      <c r="D97" s="62"/>
      <c r="E97" s="62"/>
      <c r="F97" s="62"/>
    </row>
    <row r="98" spans="4:6" x14ac:dyDescent="0.15">
      <c r="D98" s="62"/>
      <c r="E98" s="62"/>
      <c r="F98" s="62"/>
    </row>
    <row r="99" spans="4:6" x14ac:dyDescent="0.15">
      <c r="D99" s="62"/>
      <c r="E99" s="62"/>
      <c r="F99" s="62"/>
    </row>
    <row r="100" spans="4:6" x14ac:dyDescent="0.15">
      <c r="D100" s="62"/>
      <c r="E100" s="62"/>
      <c r="F100" s="62"/>
    </row>
    <row r="101" spans="4:6" x14ac:dyDescent="0.15">
      <c r="D101" s="62"/>
      <c r="E101" s="62"/>
      <c r="F101" s="62"/>
    </row>
    <row r="102" spans="4:6" x14ac:dyDescent="0.15">
      <c r="D102" s="62"/>
      <c r="E102" s="62"/>
      <c r="F102" s="62"/>
    </row>
    <row r="103" spans="4:6" x14ac:dyDescent="0.15">
      <c r="D103" s="62"/>
      <c r="E103" s="62"/>
      <c r="F103" s="62"/>
    </row>
    <row r="104" spans="4:6" x14ac:dyDescent="0.15">
      <c r="D104" s="62"/>
      <c r="E104" s="62"/>
      <c r="F104" s="62"/>
    </row>
    <row r="105" spans="4:6" x14ac:dyDescent="0.15">
      <c r="D105" s="62"/>
      <c r="E105" s="62"/>
      <c r="F105" s="62"/>
    </row>
    <row r="106" spans="4:6" x14ac:dyDescent="0.15">
      <c r="D106" s="62"/>
      <c r="E106" s="62"/>
      <c r="F106" s="62"/>
    </row>
    <row r="107" spans="4:6" x14ac:dyDescent="0.15">
      <c r="D107" s="62"/>
      <c r="E107" s="62"/>
      <c r="F107" s="62"/>
    </row>
    <row r="108" spans="4:6" x14ac:dyDescent="0.15">
      <c r="D108" s="62"/>
      <c r="E108" s="62"/>
      <c r="F108" s="62"/>
    </row>
    <row r="109" spans="4:6" x14ac:dyDescent="0.15">
      <c r="D109" s="62"/>
      <c r="E109" s="62"/>
      <c r="F109" s="62"/>
    </row>
    <row r="110" spans="4:6" x14ac:dyDescent="0.15">
      <c r="D110" s="62"/>
      <c r="E110" s="62"/>
      <c r="F110" s="62"/>
    </row>
    <row r="111" spans="4:6" x14ac:dyDescent="0.15">
      <c r="D111" s="62"/>
      <c r="E111" s="62"/>
      <c r="F111" s="62"/>
    </row>
    <row r="112" spans="4:6" x14ac:dyDescent="0.15">
      <c r="D112" s="62"/>
      <c r="E112" s="62"/>
      <c r="F112" s="62"/>
    </row>
    <row r="113" spans="4:6" x14ac:dyDescent="0.15">
      <c r="D113" s="62"/>
      <c r="E113" s="62"/>
      <c r="F113" s="62"/>
    </row>
    <row r="114" spans="4:6" x14ac:dyDescent="0.15">
      <c r="D114" s="62"/>
      <c r="E114" s="62"/>
      <c r="F114" s="62"/>
    </row>
    <row r="115" spans="4:6" x14ac:dyDescent="0.15">
      <c r="D115" s="62"/>
      <c r="E115" s="62"/>
      <c r="F115" s="62"/>
    </row>
    <row r="116" spans="4:6" x14ac:dyDescent="0.15">
      <c r="D116" s="62"/>
      <c r="E116" s="62"/>
      <c r="F116" s="62"/>
    </row>
    <row r="117" spans="4:6" x14ac:dyDescent="0.15">
      <c r="D117" s="62"/>
      <c r="E117" s="62"/>
      <c r="F117" s="62"/>
    </row>
    <row r="118" spans="4:6" x14ac:dyDescent="0.15">
      <c r="D118" s="62"/>
      <c r="E118" s="62"/>
      <c r="F118" s="62"/>
    </row>
    <row r="119" spans="4:6" x14ac:dyDescent="0.15">
      <c r="D119" s="62"/>
      <c r="E119" s="62"/>
      <c r="F119" s="62"/>
    </row>
    <row r="120" spans="4:6" x14ac:dyDescent="0.15">
      <c r="D120" s="62"/>
      <c r="E120" s="62"/>
      <c r="F120" s="62"/>
    </row>
    <row r="121" spans="4:6" x14ac:dyDescent="0.15">
      <c r="D121" s="62"/>
      <c r="E121" s="62"/>
      <c r="F121" s="62"/>
    </row>
    <row r="122" spans="4:6" x14ac:dyDescent="0.15">
      <c r="D122" s="62"/>
      <c r="E122" s="62"/>
      <c r="F122" s="62"/>
    </row>
    <row r="123" spans="4:6" x14ac:dyDescent="0.15">
      <c r="D123" s="62"/>
      <c r="E123" s="62"/>
      <c r="F123" s="62"/>
    </row>
    <row r="124" spans="4:6" x14ac:dyDescent="0.15">
      <c r="D124" s="62"/>
      <c r="E124" s="62"/>
      <c r="F124" s="62"/>
    </row>
    <row r="125" spans="4:6" x14ac:dyDescent="0.15">
      <c r="D125" s="62"/>
      <c r="E125" s="62"/>
      <c r="F125" s="62"/>
    </row>
    <row r="126" spans="4:6" x14ac:dyDescent="0.15">
      <c r="D126" s="62"/>
      <c r="E126" s="62"/>
      <c r="F126" s="62"/>
    </row>
    <row r="127" spans="4:6" x14ac:dyDescent="0.15">
      <c r="D127" s="62"/>
      <c r="E127" s="62"/>
      <c r="F127" s="62"/>
    </row>
    <row r="128" spans="4:6" x14ac:dyDescent="0.15">
      <c r="D128" s="62"/>
      <c r="E128" s="62"/>
      <c r="F128" s="62"/>
    </row>
    <row r="129" spans="4:6" x14ac:dyDescent="0.15">
      <c r="D129" s="62"/>
      <c r="E129" s="62"/>
      <c r="F129" s="62"/>
    </row>
    <row r="130" spans="4:6" x14ac:dyDescent="0.15">
      <c r="D130" s="62"/>
      <c r="E130" s="62"/>
      <c r="F130" s="62"/>
    </row>
    <row r="131" spans="4:6" x14ac:dyDescent="0.15">
      <c r="D131" s="62"/>
      <c r="E131" s="62"/>
      <c r="F131" s="62"/>
    </row>
    <row r="132" spans="4:6" x14ac:dyDescent="0.15">
      <c r="D132" s="62"/>
      <c r="E132" s="62"/>
      <c r="F132" s="62"/>
    </row>
    <row r="133" spans="4:6" x14ac:dyDescent="0.15">
      <c r="D133" s="62"/>
      <c r="E133" s="62"/>
      <c r="F133" s="62"/>
    </row>
    <row r="134" spans="4:6" x14ac:dyDescent="0.15">
      <c r="D134" s="62"/>
      <c r="E134" s="62"/>
      <c r="F134" s="62"/>
    </row>
    <row r="135" spans="4:6" x14ac:dyDescent="0.15">
      <c r="D135" s="62"/>
      <c r="E135" s="62"/>
      <c r="F135" s="62"/>
    </row>
    <row r="136" spans="4:6" x14ac:dyDescent="0.15">
      <c r="D136" s="62"/>
      <c r="E136" s="62"/>
      <c r="F136" s="62"/>
    </row>
    <row r="137" spans="4:6" x14ac:dyDescent="0.15">
      <c r="D137" s="62"/>
      <c r="E137" s="62"/>
      <c r="F137" s="62"/>
    </row>
    <row r="138" spans="4:6" x14ac:dyDescent="0.15">
      <c r="D138" s="62"/>
      <c r="E138" s="62"/>
      <c r="F138" s="62"/>
    </row>
    <row r="139" spans="4:6" x14ac:dyDescent="0.15">
      <c r="D139" s="62"/>
      <c r="E139" s="62"/>
      <c r="F139" s="62"/>
    </row>
    <row r="140" spans="4:6" x14ac:dyDescent="0.15">
      <c r="D140" s="62"/>
      <c r="E140" s="62"/>
      <c r="F140" s="62"/>
    </row>
    <row r="141" spans="4:6" x14ac:dyDescent="0.15">
      <c r="D141" s="62"/>
      <c r="E141" s="62"/>
      <c r="F141" s="62"/>
    </row>
    <row r="142" spans="4:6" x14ac:dyDescent="0.15">
      <c r="D142" s="62"/>
      <c r="E142" s="62"/>
      <c r="F142" s="62"/>
    </row>
    <row r="143" spans="4:6" x14ac:dyDescent="0.15">
      <c r="D143" s="62"/>
      <c r="E143" s="62"/>
      <c r="F143" s="62"/>
    </row>
    <row r="144" spans="4:6" x14ac:dyDescent="0.15">
      <c r="D144" s="62"/>
      <c r="E144" s="62"/>
      <c r="F144" s="62"/>
    </row>
    <row r="145" spans="4:6" x14ac:dyDescent="0.15">
      <c r="D145" s="62"/>
      <c r="E145" s="62"/>
      <c r="F145" s="62"/>
    </row>
    <row r="146" spans="4:6" x14ac:dyDescent="0.15">
      <c r="D146" s="62"/>
      <c r="E146" s="62"/>
      <c r="F146" s="62"/>
    </row>
    <row r="147" spans="4:6" x14ac:dyDescent="0.15">
      <c r="D147" s="62"/>
      <c r="E147" s="62"/>
      <c r="F147" s="62"/>
    </row>
    <row r="148" spans="4:6" x14ac:dyDescent="0.15">
      <c r="D148" s="62"/>
      <c r="E148" s="62"/>
      <c r="F148" s="62"/>
    </row>
    <row r="149" spans="4:6" x14ac:dyDescent="0.15">
      <c r="D149" s="62"/>
      <c r="E149" s="62"/>
      <c r="F149" s="62"/>
    </row>
    <row r="150" spans="4:6" x14ac:dyDescent="0.15">
      <c r="D150" s="62"/>
      <c r="E150" s="62"/>
      <c r="F150" s="62"/>
    </row>
    <row r="151" spans="4:6" x14ac:dyDescent="0.15">
      <c r="D151" s="62"/>
      <c r="E151" s="62"/>
      <c r="F151" s="62"/>
    </row>
    <row r="152" spans="4:6" x14ac:dyDescent="0.15">
      <c r="D152" s="62"/>
      <c r="E152" s="62"/>
      <c r="F152" s="62"/>
    </row>
    <row r="153" spans="4:6" x14ac:dyDescent="0.15">
      <c r="D153" s="62"/>
      <c r="E153" s="62"/>
      <c r="F153" s="62"/>
    </row>
    <row r="154" spans="4:6" x14ac:dyDescent="0.15">
      <c r="D154" s="62"/>
      <c r="E154" s="62"/>
      <c r="F154" s="62"/>
    </row>
    <row r="155" spans="4:6" x14ac:dyDescent="0.15">
      <c r="D155" s="62"/>
      <c r="E155" s="62"/>
      <c r="F155" s="62"/>
    </row>
    <row r="156" spans="4:6" x14ac:dyDescent="0.15">
      <c r="D156" s="62"/>
      <c r="E156" s="62"/>
      <c r="F156" s="62"/>
    </row>
    <row r="157" spans="4:6" x14ac:dyDescent="0.15">
      <c r="D157" s="62"/>
      <c r="E157" s="62"/>
      <c r="F157" s="62"/>
    </row>
    <row r="158" spans="4:6" x14ac:dyDescent="0.15">
      <c r="D158" s="62"/>
      <c r="E158" s="62"/>
      <c r="F158" s="62"/>
    </row>
    <row r="159" spans="4:6" x14ac:dyDescent="0.15">
      <c r="D159" s="62"/>
      <c r="E159" s="62"/>
      <c r="F159" s="62"/>
    </row>
    <row r="160" spans="4:6" x14ac:dyDescent="0.15">
      <c r="D160" s="62"/>
      <c r="E160" s="62"/>
      <c r="F160" s="62"/>
    </row>
    <row r="161" spans="4:6" x14ac:dyDescent="0.15">
      <c r="D161" s="62"/>
      <c r="E161" s="62"/>
      <c r="F161" s="62"/>
    </row>
    <row r="162" spans="4:6" x14ac:dyDescent="0.15">
      <c r="D162" s="62"/>
      <c r="E162" s="62"/>
      <c r="F162" s="62"/>
    </row>
    <row r="163" spans="4:6" x14ac:dyDescent="0.15">
      <c r="D163" s="62"/>
      <c r="E163" s="62"/>
      <c r="F163" s="62"/>
    </row>
    <row r="164" spans="4:6" x14ac:dyDescent="0.15">
      <c r="D164" s="62"/>
      <c r="E164" s="62"/>
      <c r="F164" s="62"/>
    </row>
    <row r="165" spans="4:6" x14ac:dyDescent="0.15">
      <c r="D165" s="62"/>
      <c r="E165" s="62"/>
      <c r="F165" s="62"/>
    </row>
    <row r="166" spans="4:6" x14ac:dyDescent="0.15">
      <c r="D166" s="62"/>
      <c r="E166" s="62"/>
      <c r="F166" s="62"/>
    </row>
    <row r="167" spans="4:6" x14ac:dyDescent="0.15">
      <c r="D167" s="62"/>
      <c r="E167" s="62"/>
      <c r="F167" s="62"/>
    </row>
    <row r="168" spans="4:6" x14ac:dyDescent="0.15">
      <c r="D168" s="62"/>
      <c r="E168" s="62"/>
      <c r="F168" s="62"/>
    </row>
    <row r="169" spans="4:6" x14ac:dyDescent="0.15">
      <c r="D169" s="62"/>
      <c r="E169" s="62"/>
      <c r="F169" s="62"/>
    </row>
    <row r="170" spans="4:6" x14ac:dyDescent="0.15">
      <c r="D170" s="62"/>
      <c r="E170" s="62"/>
      <c r="F170" s="62"/>
    </row>
    <row r="171" spans="4:6" x14ac:dyDescent="0.15">
      <c r="D171" s="62"/>
      <c r="E171" s="62"/>
      <c r="F171" s="62"/>
    </row>
    <row r="172" spans="4:6" x14ac:dyDescent="0.15">
      <c r="D172" s="62"/>
      <c r="E172" s="62"/>
      <c r="F172" s="62"/>
    </row>
    <row r="173" spans="4:6" x14ac:dyDescent="0.15">
      <c r="D173" s="62"/>
      <c r="E173" s="62"/>
      <c r="F173" s="62"/>
    </row>
    <row r="174" spans="4:6" x14ac:dyDescent="0.15">
      <c r="D174" s="62"/>
      <c r="E174" s="62"/>
      <c r="F174" s="62"/>
    </row>
    <row r="175" spans="4:6" x14ac:dyDescent="0.15">
      <c r="D175" s="62"/>
      <c r="E175" s="62"/>
      <c r="F175" s="62"/>
    </row>
    <row r="176" spans="4:6" x14ac:dyDescent="0.15">
      <c r="D176" s="62"/>
      <c r="E176" s="62"/>
      <c r="F176" s="62"/>
    </row>
    <row r="177" spans="4:6" x14ac:dyDescent="0.15">
      <c r="D177" s="62"/>
      <c r="E177" s="62"/>
      <c r="F177" s="62"/>
    </row>
    <row r="178" spans="4:6" x14ac:dyDescent="0.15">
      <c r="D178" s="62"/>
      <c r="E178" s="62"/>
      <c r="F178" s="62"/>
    </row>
    <row r="179" spans="4:6" x14ac:dyDescent="0.15">
      <c r="D179" s="62"/>
      <c r="E179" s="62"/>
      <c r="F179" s="62"/>
    </row>
    <row r="180" spans="4:6" x14ac:dyDescent="0.15">
      <c r="D180" s="62"/>
      <c r="E180" s="62"/>
      <c r="F180" s="62"/>
    </row>
    <row r="181" spans="4:6" x14ac:dyDescent="0.15">
      <c r="D181" s="62"/>
      <c r="E181" s="62"/>
      <c r="F181" s="62"/>
    </row>
    <row r="182" spans="4:6" x14ac:dyDescent="0.15">
      <c r="D182" s="62"/>
      <c r="E182" s="62"/>
      <c r="F182" s="62"/>
    </row>
    <row r="183" spans="4:6" x14ac:dyDescent="0.15">
      <c r="D183" s="62"/>
      <c r="E183" s="62"/>
      <c r="F183" s="62"/>
    </row>
    <row r="184" spans="4:6" x14ac:dyDescent="0.15">
      <c r="D184" s="62"/>
      <c r="E184" s="62"/>
      <c r="F184" s="62"/>
    </row>
    <row r="185" spans="4:6" x14ac:dyDescent="0.15">
      <c r="D185" s="62"/>
      <c r="E185" s="62"/>
      <c r="F185" s="62"/>
    </row>
    <row r="186" spans="4:6" x14ac:dyDescent="0.15">
      <c r="D186" s="62"/>
      <c r="E186" s="62"/>
      <c r="F186" s="62"/>
    </row>
    <row r="187" spans="4:6" x14ac:dyDescent="0.15">
      <c r="D187" s="62"/>
      <c r="E187" s="62"/>
      <c r="F187" s="62"/>
    </row>
    <row r="188" spans="4:6" x14ac:dyDescent="0.15">
      <c r="D188" s="62"/>
      <c r="E188" s="62"/>
      <c r="F188" s="62"/>
    </row>
    <row r="189" spans="4:6" x14ac:dyDescent="0.15">
      <c r="D189" s="62"/>
      <c r="E189" s="62"/>
      <c r="F189" s="62"/>
    </row>
    <row r="190" spans="4:6" x14ac:dyDescent="0.15">
      <c r="D190" s="62"/>
      <c r="E190" s="62"/>
      <c r="F190" s="62"/>
    </row>
    <row r="191" spans="4:6" x14ac:dyDescent="0.15">
      <c r="D191" s="62"/>
      <c r="E191" s="62"/>
      <c r="F191" s="62"/>
    </row>
    <row r="192" spans="4:6" x14ac:dyDescent="0.15">
      <c r="D192" s="62"/>
      <c r="E192" s="62"/>
      <c r="F192" s="62"/>
    </row>
    <row r="193" spans="4:6" x14ac:dyDescent="0.15">
      <c r="D193" s="62"/>
      <c r="E193" s="62"/>
      <c r="F193" s="62"/>
    </row>
    <row r="194" spans="4:6" x14ac:dyDescent="0.15">
      <c r="D194" s="62"/>
      <c r="E194" s="62"/>
      <c r="F194" s="62"/>
    </row>
    <row r="195" spans="4:6" x14ac:dyDescent="0.15">
      <c r="D195" s="62"/>
      <c r="E195" s="62"/>
      <c r="F195" s="62"/>
    </row>
    <row r="196" spans="4:6" x14ac:dyDescent="0.15">
      <c r="D196" s="62"/>
      <c r="E196" s="62"/>
      <c r="F196" s="62"/>
    </row>
    <row r="197" spans="4:6" x14ac:dyDescent="0.15">
      <c r="D197" s="62"/>
      <c r="E197" s="62"/>
      <c r="F197" s="62"/>
    </row>
    <row r="198" spans="4:6" x14ac:dyDescent="0.15">
      <c r="D198" s="62"/>
      <c r="E198" s="62"/>
      <c r="F198" s="62"/>
    </row>
    <row r="199" spans="4:6" x14ac:dyDescent="0.15">
      <c r="D199" s="62"/>
      <c r="E199" s="62"/>
      <c r="F199" s="62"/>
    </row>
    <row r="200" spans="4:6" x14ac:dyDescent="0.15">
      <c r="D200" s="62"/>
      <c r="E200" s="62"/>
      <c r="F200" s="62"/>
    </row>
    <row r="201" spans="4:6" x14ac:dyDescent="0.15">
      <c r="D201" s="62"/>
      <c r="E201" s="62"/>
      <c r="F201" s="62"/>
    </row>
    <row r="202" spans="4:6" x14ac:dyDescent="0.15">
      <c r="D202" s="62"/>
      <c r="E202" s="62"/>
      <c r="F202" s="62"/>
    </row>
    <row r="203" spans="4:6" x14ac:dyDescent="0.15">
      <c r="D203" s="62"/>
      <c r="E203" s="62"/>
      <c r="F203" s="62"/>
    </row>
    <row r="204" spans="4:6" x14ac:dyDescent="0.15">
      <c r="D204" s="62"/>
      <c r="E204" s="62"/>
      <c r="F204" s="62"/>
    </row>
    <row r="205" spans="4:6" x14ac:dyDescent="0.15">
      <c r="D205" s="62"/>
      <c r="E205" s="62"/>
      <c r="F205" s="62"/>
    </row>
    <row r="206" spans="4:6" x14ac:dyDescent="0.15">
      <c r="D206" s="62"/>
      <c r="E206" s="62"/>
      <c r="F206" s="62"/>
    </row>
    <row r="207" spans="4:6" x14ac:dyDescent="0.15">
      <c r="D207" s="62"/>
      <c r="E207" s="62"/>
      <c r="F207" s="62"/>
    </row>
    <row r="208" spans="4:6" x14ac:dyDescent="0.15">
      <c r="D208" s="62"/>
      <c r="E208" s="62"/>
      <c r="F208" s="62"/>
    </row>
    <row r="209" spans="4:6" x14ac:dyDescent="0.15">
      <c r="D209" s="62"/>
      <c r="E209" s="62"/>
      <c r="F209" s="62"/>
    </row>
    <row r="210" spans="4:6" x14ac:dyDescent="0.15">
      <c r="D210" s="62"/>
      <c r="E210" s="62"/>
      <c r="F210" s="62"/>
    </row>
    <row r="211" spans="4:6" x14ac:dyDescent="0.15">
      <c r="D211" s="62"/>
      <c r="E211" s="62"/>
      <c r="F211" s="62"/>
    </row>
    <row r="212" spans="4:6" x14ac:dyDescent="0.15">
      <c r="D212" s="62"/>
      <c r="E212" s="62"/>
      <c r="F212" s="62"/>
    </row>
    <row r="213" spans="4:6" x14ac:dyDescent="0.15">
      <c r="D213" s="62"/>
      <c r="E213" s="62"/>
      <c r="F213" s="62"/>
    </row>
    <row r="214" spans="4:6" x14ac:dyDescent="0.15">
      <c r="D214" s="62"/>
      <c r="E214" s="62"/>
      <c r="F214" s="62"/>
    </row>
    <row r="215" spans="4:6" x14ac:dyDescent="0.15">
      <c r="D215" s="62"/>
      <c r="E215" s="62"/>
      <c r="F215" s="62"/>
    </row>
    <row r="216" spans="4:6" x14ac:dyDescent="0.15">
      <c r="D216" s="62"/>
      <c r="E216" s="62"/>
      <c r="F216" s="62"/>
    </row>
    <row r="217" spans="4:6" x14ac:dyDescent="0.15">
      <c r="D217" s="62"/>
      <c r="E217" s="62"/>
      <c r="F217" s="62"/>
    </row>
    <row r="218" spans="4:6" x14ac:dyDescent="0.15">
      <c r="D218" s="62"/>
      <c r="E218" s="62"/>
      <c r="F218" s="62"/>
    </row>
    <row r="219" spans="4:6" x14ac:dyDescent="0.15">
      <c r="D219" s="62"/>
      <c r="E219" s="62"/>
      <c r="F219" s="62"/>
    </row>
    <row r="220" spans="4:6" x14ac:dyDescent="0.15">
      <c r="D220" s="62"/>
      <c r="E220" s="62"/>
      <c r="F220" s="62"/>
    </row>
    <row r="221" spans="4:6" x14ac:dyDescent="0.15">
      <c r="D221" s="62"/>
      <c r="E221" s="62"/>
      <c r="F221" s="62"/>
    </row>
    <row r="222" spans="4:6" x14ac:dyDescent="0.15">
      <c r="D222" s="62"/>
      <c r="E222" s="62"/>
      <c r="F222" s="62"/>
    </row>
    <row r="223" spans="4:6" x14ac:dyDescent="0.15">
      <c r="D223" s="62"/>
      <c r="E223" s="62"/>
      <c r="F223" s="62"/>
    </row>
    <row r="224" spans="4:6" x14ac:dyDescent="0.15">
      <c r="D224" s="62"/>
      <c r="E224" s="62"/>
      <c r="F224" s="62"/>
    </row>
    <row r="225" spans="4:6" x14ac:dyDescent="0.15">
      <c r="D225" s="62"/>
      <c r="E225" s="62"/>
      <c r="F225" s="62"/>
    </row>
    <row r="226" spans="4:6" x14ac:dyDescent="0.15">
      <c r="D226" s="62"/>
      <c r="E226" s="62"/>
      <c r="F226" s="62"/>
    </row>
    <row r="227" spans="4:6" x14ac:dyDescent="0.15">
      <c r="D227" s="62"/>
      <c r="E227" s="62"/>
      <c r="F227" s="62"/>
    </row>
    <row r="228" spans="4:6" x14ac:dyDescent="0.15">
      <c r="D228" s="62"/>
      <c r="E228" s="62"/>
      <c r="F228" s="62"/>
    </row>
    <row r="229" spans="4:6" x14ac:dyDescent="0.15">
      <c r="D229" s="62"/>
      <c r="E229" s="62"/>
      <c r="F229" s="62"/>
    </row>
    <row r="230" spans="4:6" x14ac:dyDescent="0.15">
      <c r="D230" s="62"/>
      <c r="E230" s="62"/>
      <c r="F230" s="62"/>
    </row>
    <row r="231" spans="4:6" x14ac:dyDescent="0.15">
      <c r="D231" s="62"/>
      <c r="E231" s="62"/>
      <c r="F231" s="62"/>
    </row>
    <row r="232" spans="4:6" x14ac:dyDescent="0.15">
      <c r="D232" s="62"/>
      <c r="E232" s="62"/>
      <c r="F232" s="62"/>
    </row>
    <row r="233" spans="4:6" x14ac:dyDescent="0.15">
      <c r="D233" s="62"/>
      <c r="E233" s="62"/>
      <c r="F233" s="62"/>
    </row>
    <row r="234" spans="4:6" x14ac:dyDescent="0.15">
      <c r="D234" s="62"/>
      <c r="E234" s="62"/>
      <c r="F234" s="62"/>
    </row>
    <row r="235" spans="4:6" x14ac:dyDescent="0.15">
      <c r="D235" s="62"/>
      <c r="E235" s="62"/>
      <c r="F235" s="62"/>
    </row>
    <row r="236" spans="4:6" x14ac:dyDescent="0.15">
      <c r="D236" s="62"/>
      <c r="E236" s="62"/>
      <c r="F236" s="62"/>
    </row>
    <row r="237" spans="4:6" x14ac:dyDescent="0.15">
      <c r="D237" s="62"/>
      <c r="E237" s="62"/>
      <c r="F237" s="62"/>
    </row>
    <row r="238" spans="4:6" x14ac:dyDescent="0.15">
      <c r="D238" s="62"/>
      <c r="E238" s="62"/>
      <c r="F238" s="62"/>
    </row>
    <row r="239" spans="4:6" x14ac:dyDescent="0.15">
      <c r="D239" s="62"/>
      <c r="E239" s="62"/>
      <c r="F239" s="62"/>
    </row>
    <row r="240" spans="4:6" x14ac:dyDescent="0.15">
      <c r="D240" s="62"/>
      <c r="E240" s="62"/>
      <c r="F240" s="62"/>
    </row>
    <row r="241" spans="4:6" x14ac:dyDescent="0.15">
      <c r="D241" s="62"/>
      <c r="E241" s="62"/>
      <c r="F241" s="62"/>
    </row>
    <row r="242" spans="4:6" x14ac:dyDescent="0.15">
      <c r="D242" s="62"/>
      <c r="E242" s="62"/>
      <c r="F242" s="62"/>
    </row>
    <row r="243" spans="4:6" x14ac:dyDescent="0.15">
      <c r="D243" s="62"/>
      <c r="E243" s="62"/>
      <c r="F243" s="62"/>
    </row>
    <row r="244" spans="4:6" x14ac:dyDescent="0.15">
      <c r="D244" s="62"/>
      <c r="E244" s="62"/>
      <c r="F244" s="62"/>
    </row>
    <row r="245" spans="4:6" x14ac:dyDescent="0.15">
      <c r="D245" s="62"/>
      <c r="E245" s="62"/>
      <c r="F245" s="62"/>
    </row>
    <row r="246" spans="4:6" x14ac:dyDescent="0.15">
      <c r="D246" s="62"/>
      <c r="E246" s="62"/>
      <c r="F246" s="62"/>
    </row>
    <row r="247" spans="4:6" x14ac:dyDescent="0.15">
      <c r="D247" s="62"/>
      <c r="E247" s="62"/>
      <c r="F247" s="62"/>
    </row>
    <row r="248" spans="4:6" x14ac:dyDescent="0.15">
      <c r="D248" s="62"/>
      <c r="E248" s="62"/>
      <c r="F248" s="62"/>
    </row>
    <row r="249" spans="4:6" x14ac:dyDescent="0.15">
      <c r="D249" s="62"/>
      <c r="E249" s="62"/>
      <c r="F249" s="62"/>
    </row>
    <row r="250" spans="4:6" x14ac:dyDescent="0.15">
      <c r="D250" s="62"/>
      <c r="E250" s="62"/>
      <c r="F250" s="62"/>
    </row>
    <row r="251" spans="4:6" x14ac:dyDescent="0.15">
      <c r="D251" s="62"/>
      <c r="E251" s="62"/>
      <c r="F251" s="62"/>
    </row>
    <row r="252" spans="4:6" x14ac:dyDescent="0.15">
      <c r="D252" s="62"/>
      <c r="E252" s="62"/>
      <c r="F252" s="62"/>
    </row>
    <row r="253" spans="4:6" x14ac:dyDescent="0.15">
      <c r="D253" s="62"/>
      <c r="E253" s="62"/>
      <c r="F253" s="62"/>
    </row>
    <row r="254" spans="4:6" x14ac:dyDescent="0.15">
      <c r="D254" s="62"/>
      <c r="E254" s="62"/>
      <c r="F254" s="62"/>
    </row>
    <row r="255" spans="4:6" x14ac:dyDescent="0.15">
      <c r="D255" s="62"/>
      <c r="E255" s="62"/>
      <c r="F255" s="62"/>
    </row>
    <row r="256" spans="4:6" x14ac:dyDescent="0.15">
      <c r="D256" s="62"/>
      <c r="E256" s="62"/>
      <c r="F256" s="62"/>
    </row>
    <row r="257" spans="4:6" x14ac:dyDescent="0.15">
      <c r="D257" s="62"/>
      <c r="E257" s="62"/>
      <c r="F257" s="62"/>
    </row>
    <row r="258" spans="4:6" x14ac:dyDescent="0.15">
      <c r="D258" s="62"/>
      <c r="E258" s="62"/>
      <c r="F258" s="62"/>
    </row>
    <row r="259" spans="4:6" x14ac:dyDescent="0.15">
      <c r="D259" s="62"/>
      <c r="E259" s="62"/>
      <c r="F259" s="62"/>
    </row>
    <row r="260" spans="4:6" x14ac:dyDescent="0.15">
      <c r="D260" s="62"/>
      <c r="E260" s="62"/>
      <c r="F260" s="62"/>
    </row>
    <row r="261" spans="4:6" x14ac:dyDescent="0.15">
      <c r="D261" s="62"/>
      <c r="E261" s="62"/>
      <c r="F261" s="62"/>
    </row>
    <row r="262" spans="4:6" x14ac:dyDescent="0.15">
      <c r="D262" s="62"/>
      <c r="E262" s="62"/>
      <c r="F262" s="62"/>
    </row>
    <row r="263" spans="4:6" x14ac:dyDescent="0.15">
      <c r="D263" s="62"/>
      <c r="E263" s="62"/>
      <c r="F263" s="62"/>
    </row>
    <row r="264" spans="4:6" x14ac:dyDescent="0.15">
      <c r="D264" s="62"/>
      <c r="E264" s="62"/>
      <c r="F264" s="62"/>
    </row>
    <row r="265" spans="4:6" x14ac:dyDescent="0.15">
      <c r="D265" s="62"/>
      <c r="E265" s="62"/>
      <c r="F265" s="62"/>
    </row>
    <row r="266" spans="4:6" x14ac:dyDescent="0.15">
      <c r="D266" s="62"/>
      <c r="E266" s="62"/>
      <c r="F266" s="62"/>
    </row>
    <row r="267" spans="4:6" x14ac:dyDescent="0.15">
      <c r="D267" s="62"/>
      <c r="E267" s="62"/>
      <c r="F267" s="62"/>
    </row>
    <row r="268" spans="4:6" x14ac:dyDescent="0.15">
      <c r="D268" s="62"/>
      <c r="E268" s="62"/>
      <c r="F268" s="62"/>
    </row>
    <row r="269" spans="4:6" x14ac:dyDescent="0.15">
      <c r="D269" s="62"/>
      <c r="E269" s="62"/>
      <c r="F269" s="62"/>
    </row>
    <row r="270" spans="4:6" x14ac:dyDescent="0.15">
      <c r="D270" s="62"/>
      <c r="E270" s="62"/>
      <c r="F270" s="62"/>
    </row>
    <row r="271" spans="4:6" x14ac:dyDescent="0.15">
      <c r="D271" s="62"/>
      <c r="E271" s="62"/>
      <c r="F271" s="62"/>
    </row>
    <row r="272" spans="4:6" x14ac:dyDescent="0.15">
      <c r="D272" s="62"/>
      <c r="E272" s="62"/>
      <c r="F272" s="62"/>
    </row>
    <row r="273" spans="4:6" x14ac:dyDescent="0.15">
      <c r="D273" s="62"/>
      <c r="E273" s="62"/>
      <c r="F273" s="62"/>
    </row>
    <row r="274" spans="4:6" x14ac:dyDescent="0.15">
      <c r="D274" s="62"/>
      <c r="E274" s="62"/>
      <c r="F274" s="62"/>
    </row>
    <row r="275" spans="4:6" x14ac:dyDescent="0.15">
      <c r="D275" s="62"/>
      <c r="E275" s="62"/>
      <c r="F275" s="62"/>
    </row>
    <row r="276" spans="4:6" x14ac:dyDescent="0.15">
      <c r="D276" s="62"/>
      <c r="E276" s="62"/>
      <c r="F276" s="62"/>
    </row>
    <row r="277" spans="4:6" x14ac:dyDescent="0.15">
      <c r="D277" s="62"/>
      <c r="E277" s="62"/>
      <c r="F277" s="62"/>
    </row>
    <row r="278" spans="4:6" x14ac:dyDescent="0.15">
      <c r="D278" s="62"/>
      <c r="E278" s="62"/>
      <c r="F278" s="62"/>
    </row>
    <row r="279" spans="4:6" x14ac:dyDescent="0.15">
      <c r="D279" s="62"/>
      <c r="E279" s="62"/>
      <c r="F279" s="62"/>
    </row>
    <row r="280" spans="4:6" x14ac:dyDescent="0.15">
      <c r="D280" s="62"/>
      <c r="E280" s="62"/>
      <c r="F280" s="62"/>
    </row>
    <row r="281" spans="4:6" x14ac:dyDescent="0.15">
      <c r="D281" s="62"/>
      <c r="E281" s="62"/>
      <c r="F281" s="62"/>
    </row>
    <row r="282" spans="4:6" x14ac:dyDescent="0.15">
      <c r="D282" s="62"/>
      <c r="E282" s="62"/>
      <c r="F282" s="62"/>
    </row>
    <row r="283" spans="4:6" x14ac:dyDescent="0.15">
      <c r="D283" s="62"/>
      <c r="E283" s="62"/>
      <c r="F283" s="62"/>
    </row>
    <row r="284" spans="4:6" x14ac:dyDescent="0.15">
      <c r="D284" s="62"/>
      <c r="E284" s="62"/>
      <c r="F284" s="62"/>
    </row>
    <row r="285" spans="4:6" x14ac:dyDescent="0.15">
      <c r="D285" s="62"/>
      <c r="E285" s="62"/>
      <c r="F285" s="62"/>
    </row>
    <row r="286" spans="4:6" x14ac:dyDescent="0.15">
      <c r="D286" s="62"/>
      <c r="E286" s="62"/>
      <c r="F286" s="62"/>
    </row>
    <row r="287" spans="4:6" x14ac:dyDescent="0.15">
      <c r="D287" s="62"/>
      <c r="E287" s="62"/>
      <c r="F287" s="62"/>
    </row>
    <row r="288" spans="4:6" x14ac:dyDescent="0.15">
      <c r="D288" s="62"/>
      <c r="E288" s="62"/>
      <c r="F288" s="62"/>
    </row>
    <row r="289" spans="4:6" x14ac:dyDescent="0.15">
      <c r="D289" s="62"/>
      <c r="E289" s="62"/>
      <c r="F289" s="62"/>
    </row>
    <row r="290" spans="4:6" x14ac:dyDescent="0.15">
      <c r="D290" s="62"/>
      <c r="E290" s="62"/>
      <c r="F290" s="62"/>
    </row>
    <row r="291" spans="4:6" x14ac:dyDescent="0.15">
      <c r="D291" s="62"/>
      <c r="E291" s="62"/>
      <c r="F291" s="62"/>
    </row>
    <row r="292" spans="4:6" x14ac:dyDescent="0.15">
      <c r="D292" s="62"/>
      <c r="E292" s="62"/>
      <c r="F292" s="62"/>
    </row>
    <row r="293" spans="4:6" x14ac:dyDescent="0.15">
      <c r="D293" s="62"/>
      <c r="E293" s="62"/>
      <c r="F293" s="62"/>
    </row>
    <row r="294" spans="4:6" x14ac:dyDescent="0.15">
      <c r="D294" s="62"/>
      <c r="E294" s="62"/>
      <c r="F294" s="62"/>
    </row>
    <row r="295" spans="4:6" x14ac:dyDescent="0.15">
      <c r="D295" s="62"/>
      <c r="E295" s="62"/>
      <c r="F295" s="62"/>
    </row>
    <row r="296" spans="4:6" x14ac:dyDescent="0.15">
      <c r="D296" s="62"/>
      <c r="E296" s="62"/>
      <c r="F296" s="62"/>
    </row>
    <row r="297" spans="4:6" x14ac:dyDescent="0.15">
      <c r="D297" s="62"/>
      <c r="E297" s="62"/>
      <c r="F297" s="62"/>
    </row>
    <row r="298" spans="4:6" x14ac:dyDescent="0.15">
      <c r="D298" s="62"/>
      <c r="E298" s="62"/>
      <c r="F298" s="62"/>
    </row>
    <row r="299" spans="4:6" x14ac:dyDescent="0.15">
      <c r="D299" s="62"/>
      <c r="E299" s="62"/>
      <c r="F299" s="62"/>
    </row>
    <row r="300" spans="4:6" x14ac:dyDescent="0.15">
      <c r="D300" s="62"/>
      <c r="E300" s="62"/>
      <c r="F300" s="62"/>
    </row>
    <row r="301" spans="4:6" x14ac:dyDescent="0.15">
      <c r="D301" s="62"/>
      <c r="E301" s="62"/>
      <c r="F301" s="62"/>
    </row>
    <row r="302" spans="4:6" x14ac:dyDescent="0.15">
      <c r="D302" s="62"/>
      <c r="E302" s="62"/>
      <c r="F302" s="62"/>
    </row>
    <row r="303" spans="4:6" x14ac:dyDescent="0.15">
      <c r="D303" s="62"/>
      <c r="E303" s="62"/>
      <c r="F303" s="62"/>
    </row>
    <row r="304" spans="4:6" x14ac:dyDescent="0.15">
      <c r="D304" s="62"/>
      <c r="E304" s="62"/>
      <c r="F304" s="62"/>
    </row>
    <row r="305" spans="4:6" x14ac:dyDescent="0.15">
      <c r="D305" s="62"/>
      <c r="E305" s="62"/>
      <c r="F305" s="62"/>
    </row>
    <row r="306" spans="4:6" x14ac:dyDescent="0.15">
      <c r="D306" s="62"/>
      <c r="E306" s="62"/>
      <c r="F306" s="62"/>
    </row>
    <row r="307" spans="4:6" x14ac:dyDescent="0.15">
      <c r="D307" s="62"/>
      <c r="E307" s="62"/>
      <c r="F307" s="62"/>
    </row>
    <row r="308" spans="4:6" x14ac:dyDescent="0.15">
      <c r="D308" s="62"/>
      <c r="E308" s="62"/>
      <c r="F308" s="62"/>
    </row>
    <row r="309" spans="4:6" x14ac:dyDescent="0.15">
      <c r="D309" s="62"/>
      <c r="E309" s="62"/>
      <c r="F309" s="62"/>
    </row>
    <row r="310" spans="4:6" x14ac:dyDescent="0.15">
      <c r="D310" s="62"/>
      <c r="E310" s="62"/>
      <c r="F310" s="62"/>
    </row>
    <row r="311" spans="4:6" x14ac:dyDescent="0.15">
      <c r="D311" s="62"/>
      <c r="E311" s="62"/>
      <c r="F311" s="62"/>
    </row>
    <row r="312" spans="4:6" x14ac:dyDescent="0.15">
      <c r="D312" s="62"/>
      <c r="E312" s="62"/>
      <c r="F312" s="62"/>
    </row>
    <row r="313" spans="4:6" x14ac:dyDescent="0.15">
      <c r="D313" s="62"/>
      <c r="E313" s="62"/>
      <c r="F313" s="62"/>
    </row>
    <row r="314" spans="4:6" x14ac:dyDescent="0.15">
      <c r="D314" s="62"/>
      <c r="E314" s="62"/>
      <c r="F314" s="62"/>
    </row>
    <row r="315" spans="4:6" x14ac:dyDescent="0.15">
      <c r="D315" s="62"/>
      <c r="E315" s="62"/>
      <c r="F315" s="62"/>
    </row>
    <row r="316" spans="4:6" x14ac:dyDescent="0.15">
      <c r="D316" s="62"/>
      <c r="E316" s="62"/>
      <c r="F316" s="62"/>
    </row>
    <row r="317" spans="4:6" x14ac:dyDescent="0.15">
      <c r="D317" s="62"/>
      <c r="E317" s="62"/>
      <c r="F317" s="62"/>
    </row>
    <row r="318" spans="4:6" x14ac:dyDescent="0.15">
      <c r="D318" s="62"/>
      <c r="E318" s="62"/>
      <c r="F318" s="62"/>
    </row>
    <row r="319" spans="4:6" x14ac:dyDescent="0.15">
      <c r="D319" s="62"/>
      <c r="E319" s="62"/>
      <c r="F319" s="62"/>
    </row>
    <row r="320" spans="4:6" x14ac:dyDescent="0.15">
      <c r="D320" s="62"/>
      <c r="E320" s="62"/>
      <c r="F320" s="62"/>
    </row>
    <row r="321" spans="4:6" x14ac:dyDescent="0.15">
      <c r="D321" s="62"/>
      <c r="E321" s="62"/>
      <c r="F321" s="62"/>
    </row>
    <row r="322" spans="4:6" x14ac:dyDescent="0.15">
      <c r="D322" s="62"/>
      <c r="E322" s="62"/>
      <c r="F322" s="62"/>
    </row>
    <row r="323" spans="4:6" x14ac:dyDescent="0.15">
      <c r="D323" s="62"/>
      <c r="E323" s="62"/>
      <c r="F323" s="62"/>
    </row>
    <row r="324" spans="4:6" x14ac:dyDescent="0.15">
      <c r="D324" s="62"/>
      <c r="E324" s="62"/>
      <c r="F324" s="62"/>
    </row>
    <row r="325" spans="4:6" x14ac:dyDescent="0.15">
      <c r="D325" s="62"/>
      <c r="E325" s="62"/>
      <c r="F325" s="62"/>
    </row>
    <row r="326" spans="4:6" x14ac:dyDescent="0.15">
      <c r="D326" s="62"/>
      <c r="E326" s="62"/>
      <c r="F326" s="62"/>
    </row>
    <row r="327" spans="4:6" x14ac:dyDescent="0.15">
      <c r="D327" s="62"/>
      <c r="E327" s="62"/>
      <c r="F327" s="62"/>
    </row>
    <row r="328" spans="4:6" x14ac:dyDescent="0.15">
      <c r="D328" s="62"/>
      <c r="E328" s="62"/>
      <c r="F328" s="62"/>
    </row>
    <row r="329" spans="4:6" x14ac:dyDescent="0.15">
      <c r="D329" s="62"/>
      <c r="E329" s="62"/>
      <c r="F329" s="62"/>
    </row>
    <row r="330" spans="4:6" x14ac:dyDescent="0.15">
      <c r="D330" s="62"/>
      <c r="E330" s="62"/>
      <c r="F330" s="62"/>
    </row>
    <row r="331" spans="4:6" x14ac:dyDescent="0.15">
      <c r="D331" s="62"/>
      <c r="E331" s="62"/>
      <c r="F331" s="62"/>
    </row>
    <row r="332" spans="4:6" x14ac:dyDescent="0.15">
      <c r="D332" s="62"/>
      <c r="E332" s="62"/>
      <c r="F332" s="62"/>
    </row>
    <row r="333" spans="4:6" x14ac:dyDescent="0.15">
      <c r="D333" s="62"/>
      <c r="E333" s="62"/>
      <c r="F333" s="62"/>
    </row>
    <row r="334" spans="4:6" x14ac:dyDescent="0.15">
      <c r="D334" s="62"/>
      <c r="E334" s="62"/>
      <c r="F334" s="62"/>
    </row>
    <row r="335" spans="4:6" x14ac:dyDescent="0.15">
      <c r="D335" s="62"/>
      <c r="E335" s="62"/>
      <c r="F335" s="62"/>
    </row>
    <row r="336" spans="4:6" x14ac:dyDescent="0.15">
      <c r="D336" s="62"/>
      <c r="E336" s="62"/>
      <c r="F336" s="62"/>
    </row>
    <row r="337" spans="4:6" x14ac:dyDescent="0.15">
      <c r="D337" s="62"/>
      <c r="E337" s="62"/>
      <c r="F337" s="62"/>
    </row>
    <row r="338" spans="4:6" x14ac:dyDescent="0.15">
      <c r="D338" s="62"/>
      <c r="E338" s="62"/>
      <c r="F338" s="62"/>
    </row>
    <row r="339" spans="4:6" x14ac:dyDescent="0.15">
      <c r="D339" s="62"/>
      <c r="E339" s="62"/>
      <c r="F339" s="62"/>
    </row>
    <row r="340" spans="4:6" x14ac:dyDescent="0.15">
      <c r="D340" s="62"/>
      <c r="E340" s="62"/>
      <c r="F340" s="62"/>
    </row>
    <row r="341" spans="4:6" x14ac:dyDescent="0.15">
      <c r="D341" s="62"/>
      <c r="E341" s="62"/>
      <c r="F341" s="62"/>
    </row>
    <row r="342" spans="4:6" x14ac:dyDescent="0.15">
      <c r="D342" s="62"/>
      <c r="E342" s="62"/>
      <c r="F342" s="62"/>
    </row>
    <row r="343" spans="4:6" x14ac:dyDescent="0.15">
      <c r="D343" s="62"/>
      <c r="E343" s="62"/>
      <c r="F343" s="62"/>
    </row>
    <row r="344" spans="4:6" x14ac:dyDescent="0.15">
      <c r="D344" s="62"/>
      <c r="E344" s="62"/>
      <c r="F344" s="62"/>
    </row>
    <row r="345" spans="4:6" x14ac:dyDescent="0.15">
      <c r="D345" s="62"/>
      <c r="E345" s="62"/>
      <c r="F345" s="62"/>
    </row>
    <row r="346" spans="4:6" x14ac:dyDescent="0.15">
      <c r="D346" s="62"/>
      <c r="E346" s="62"/>
      <c r="F346" s="62"/>
    </row>
    <row r="347" spans="4:6" x14ac:dyDescent="0.15">
      <c r="D347" s="62"/>
      <c r="E347" s="62"/>
      <c r="F347" s="62"/>
    </row>
    <row r="348" spans="4:6" x14ac:dyDescent="0.15">
      <c r="D348" s="62"/>
      <c r="E348" s="62"/>
      <c r="F348" s="62"/>
    </row>
    <row r="349" spans="4:6" x14ac:dyDescent="0.15">
      <c r="D349" s="62"/>
      <c r="E349" s="62"/>
      <c r="F349" s="62"/>
    </row>
    <row r="350" spans="4:6" x14ac:dyDescent="0.15">
      <c r="D350" s="62"/>
      <c r="E350" s="62"/>
      <c r="F350" s="62"/>
    </row>
    <row r="351" spans="4:6" x14ac:dyDescent="0.15">
      <c r="D351" s="62"/>
      <c r="E351" s="62"/>
      <c r="F351" s="62"/>
    </row>
    <row r="352" spans="4:6" x14ac:dyDescent="0.15">
      <c r="D352" s="62"/>
      <c r="E352" s="62"/>
      <c r="F352" s="62"/>
    </row>
    <row r="353" spans="4:6" x14ac:dyDescent="0.15">
      <c r="D353" s="62"/>
      <c r="E353" s="62"/>
      <c r="F353" s="62"/>
    </row>
    <row r="354" spans="4:6" x14ac:dyDescent="0.15">
      <c r="D354" s="62"/>
      <c r="E354" s="62"/>
      <c r="F354" s="62"/>
    </row>
    <row r="355" spans="4:6" x14ac:dyDescent="0.15">
      <c r="D355" s="62"/>
      <c r="E355" s="62"/>
      <c r="F355" s="62"/>
    </row>
    <row r="356" spans="4:6" x14ac:dyDescent="0.15">
      <c r="D356" s="62"/>
      <c r="E356" s="62"/>
      <c r="F356" s="62"/>
    </row>
    <row r="357" spans="4:6" x14ac:dyDescent="0.15">
      <c r="D357" s="62"/>
      <c r="E357" s="62"/>
      <c r="F357" s="62"/>
    </row>
    <row r="358" spans="4:6" x14ac:dyDescent="0.15">
      <c r="D358" s="62"/>
      <c r="E358" s="62"/>
      <c r="F358" s="62"/>
    </row>
    <row r="359" spans="4:6" x14ac:dyDescent="0.15">
      <c r="D359" s="62"/>
      <c r="E359" s="62"/>
      <c r="F359" s="62"/>
    </row>
    <row r="360" spans="4:6" x14ac:dyDescent="0.15">
      <c r="D360" s="62"/>
      <c r="E360" s="62"/>
      <c r="F360" s="62"/>
    </row>
    <row r="361" spans="4:6" x14ac:dyDescent="0.15">
      <c r="D361" s="62"/>
      <c r="E361" s="62"/>
      <c r="F361" s="62"/>
    </row>
    <row r="362" spans="4:6" x14ac:dyDescent="0.15">
      <c r="D362" s="62"/>
      <c r="E362" s="62"/>
      <c r="F362" s="62"/>
    </row>
    <row r="363" spans="4:6" x14ac:dyDescent="0.15">
      <c r="D363" s="62"/>
      <c r="E363" s="62"/>
      <c r="F363" s="62"/>
    </row>
    <row r="364" spans="4:6" x14ac:dyDescent="0.15">
      <c r="D364" s="62"/>
      <c r="E364" s="62"/>
      <c r="F364" s="62"/>
    </row>
    <row r="365" spans="4:6" x14ac:dyDescent="0.15">
      <c r="D365" s="62"/>
      <c r="E365" s="62"/>
      <c r="F365" s="62"/>
    </row>
    <row r="366" spans="4:6" x14ac:dyDescent="0.15">
      <c r="D366" s="62"/>
      <c r="E366" s="62"/>
      <c r="F366" s="62"/>
    </row>
    <row r="367" spans="4:6" x14ac:dyDescent="0.15">
      <c r="D367" s="62"/>
      <c r="E367" s="62"/>
      <c r="F367" s="62"/>
    </row>
    <row r="368" spans="4:6" x14ac:dyDescent="0.15">
      <c r="D368" s="62"/>
      <c r="E368" s="62"/>
      <c r="F368" s="62"/>
    </row>
    <row r="369" spans="4:6" x14ac:dyDescent="0.15">
      <c r="D369" s="62"/>
      <c r="E369" s="62"/>
      <c r="F369" s="62"/>
    </row>
    <row r="370" spans="4:6" x14ac:dyDescent="0.15">
      <c r="D370" s="62"/>
      <c r="E370" s="62"/>
      <c r="F370" s="62"/>
    </row>
    <row r="371" spans="4:6" x14ac:dyDescent="0.15">
      <c r="D371" s="62"/>
      <c r="E371" s="62"/>
      <c r="F371" s="62"/>
    </row>
    <row r="372" spans="4:6" x14ac:dyDescent="0.15">
      <c r="D372" s="62"/>
      <c r="E372" s="62"/>
      <c r="F372" s="62"/>
    </row>
    <row r="373" spans="4:6" x14ac:dyDescent="0.15">
      <c r="D373" s="62"/>
      <c r="E373" s="62"/>
      <c r="F373" s="62"/>
    </row>
    <row r="374" spans="4:6" x14ac:dyDescent="0.15">
      <c r="D374" s="62"/>
      <c r="E374" s="62"/>
      <c r="F374" s="62"/>
    </row>
    <row r="375" spans="4:6" x14ac:dyDescent="0.15">
      <c r="D375" s="62"/>
      <c r="E375" s="62"/>
      <c r="F375" s="62"/>
    </row>
    <row r="376" spans="4:6" x14ac:dyDescent="0.15">
      <c r="D376" s="62"/>
      <c r="E376" s="62"/>
      <c r="F376" s="62"/>
    </row>
    <row r="377" spans="4:6" x14ac:dyDescent="0.15">
      <c r="D377" s="62"/>
      <c r="E377" s="62"/>
      <c r="F377" s="62"/>
    </row>
    <row r="378" spans="4:6" x14ac:dyDescent="0.15">
      <c r="D378" s="62"/>
      <c r="E378" s="62"/>
      <c r="F378" s="62"/>
    </row>
    <row r="379" spans="4:6" x14ac:dyDescent="0.15">
      <c r="D379" s="62"/>
      <c r="E379" s="62"/>
      <c r="F379" s="62"/>
    </row>
    <row r="380" spans="4:6" x14ac:dyDescent="0.15">
      <c r="D380" s="62"/>
      <c r="E380" s="62"/>
      <c r="F380" s="62"/>
    </row>
    <row r="381" spans="4:6" x14ac:dyDescent="0.15">
      <c r="D381" s="62"/>
      <c r="E381" s="62"/>
      <c r="F381" s="62"/>
    </row>
    <row r="382" spans="4:6" x14ac:dyDescent="0.15">
      <c r="D382" s="62"/>
      <c r="E382" s="62"/>
      <c r="F382" s="62"/>
    </row>
    <row r="383" spans="4:6" x14ac:dyDescent="0.15">
      <c r="D383" s="62"/>
      <c r="E383" s="62"/>
      <c r="F383" s="62"/>
    </row>
    <row r="384" spans="4:6" x14ac:dyDescent="0.15">
      <c r="D384" s="62"/>
      <c r="E384" s="62"/>
      <c r="F384" s="62"/>
    </row>
    <row r="385" spans="4:6" x14ac:dyDescent="0.15">
      <c r="D385" s="62"/>
      <c r="E385" s="62"/>
      <c r="F385" s="62"/>
    </row>
    <row r="386" spans="4:6" x14ac:dyDescent="0.15">
      <c r="D386" s="62"/>
      <c r="E386" s="62"/>
      <c r="F386" s="62"/>
    </row>
    <row r="387" spans="4:6" x14ac:dyDescent="0.15">
      <c r="D387" s="62"/>
      <c r="E387" s="62"/>
      <c r="F387" s="62"/>
    </row>
    <row r="388" spans="4:6" x14ac:dyDescent="0.15">
      <c r="D388" s="62"/>
      <c r="E388" s="62"/>
      <c r="F388" s="62"/>
    </row>
    <row r="389" spans="4:6" x14ac:dyDescent="0.15">
      <c r="D389" s="62"/>
      <c r="E389" s="62"/>
      <c r="F389" s="62"/>
    </row>
    <row r="390" spans="4:6" x14ac:dyDescent="0.15">
      <c r="D390" s="62"/>
      <c r="E390" s="62"/>
      <c r="F390" s="62"/>
    </row>
    <row r="391" spans="4:6" x14ac:dyDescent="0.15">
      <c r="D391" s="62"/>
      <c r="E391" s="62"/>
      <c r="F391" s="62"/>
    </row>
    <row r="392" spans="4:6" x14ac:dyDescent="0.15">
      <c r="D392" s="62"/>
      <c r="E392" s="62"/>
      <c r="F392" s="62"/>
    </row>
    <row r="393" spans="4:6" x14ac:dyDescent="0.15">
      <c r="D393" s="62"/>
      <c r="E393" s="62"/>
      <c r="F393" s="62"/>
    </row>
    <row r="394" spans="4:6" x14ac:dyDescent="0.15">
      <c r="D394" s="62"/>
      <c r="E394" s="62"/>
      <c r="F394" s="62"/>
    </row>
    <row r="395" spans="4:6" x14ac:dyDescent="0.15">
      <c r="D395" s="62"/>
      <c r="E395" s="62"/>
      <c r="F395" s="62"/>
    </row>
    <row r="396" spans="4:6" x14ac:dyDescent="0.15">
      <c r="D396" s="62"/>
      <c r="E396" s="62"/>
      <c r="F396" s="62"/>
    </row>
    <row r="397" spans="4:6" x14ac:dyDescent="0.15">
      <c r="D397" s="62"/>
      <c r="E397" s="62"/>
      <c r="F397" s="62"/>
    </row>
    <row r="398" spans="4:6" x14ac:dyDescent="0.15">
      <c r="D398" s="62"/>
      <c r="E398" s="62"/>
      <c r="F398" s="62"/>
    </row>
    <row r="399" spans="4:6" x14ac:dyDescent="0.15">
      <c r="D399" s="62"/>
      <c r="E399" s="62"/>
      <c r="F399" s="62"/>
    </row>
    <row r="400" spans="4:6" x14ac:dyDescent="0.15">
      <c r="D400" s="62"/>
      <c r="E400" s="62"/>
      <c r="F400" s="62"/>
    </row>
    <row r="401" spans="4:6" x14ac:dyDescent="0.15">
      <c r="D401" s="62"/>
      <c r="E401" s="62"/>
      <c r="F401" s="62"/>
    </row>
    <row r="402" spans="4:6" x14ac:dyDescent="0.15">
      <c r="D402" s="62"/>
      <c r="E402" s="62"/>
      <c r="F402" s="62"/>
    </row>
    <row r="403" spans="4:6" x14ac:dyDescent="0.15">
      <c r="D403" s="62"/>
      <c r="E403" s="62"/>
      <c r="F403" s="62"/>
    </row>
    <row r="404" spans="4:6" x14ac:dyDescent="0.15">
      <c r="D404" s="62"/>
      <c r="E404" s="62"/>
      <c r="F404" s="62"/>
    </row>
    <row r="405" spans="4:6" x14ac:dyDescent="0.15">
      <c r="D405" s="62"/>
      <c r="E405" s="62"/>
      <c r="F405" s="62"/>
    </row>
    <row r="406" spans="4:6" x14ac:dyDescent="0.15">
      <c r="D406" s="62"/>
      <c r="E406" s="62"/>
      <c r="F406" s="62"/>
    </row>
    <row r="407" spans="4:6" x14ac:dyDescent="0.15">
      <c r="D407" s="62"/>
      <c r="E407" s="62"/>
      <c r="F407" s="62"/>
    </row>
    <row r="408" spans="4:6" x14ac:dyDescent="0.15">
      <c r="D408" s="62"/>
      <c r="E408" s="62"/>
      <c r="F408" s="62"/>
    </row>
    <row r="409" spans="4:6" x14ac:dyDescent="0.15">
      <c r="D409" s="62"/>
      <c r="E409" s="62"/>
      <c r="F409" s="62"/>
    </row>
    <row r="410" spans="4:6" x14ac:dyDescent="0.15">
      <c r="D410" s="62"/>
      <c r="E410" s="62"/>
      <c r="F410" s="62"/>
    </row>
    <row r="411" spans="4:6" x14ac:dyDescent="0.15">
      <c r="D411" s="62"/>
      <c r="E411" s="62"/>
      <c r="F411" s="62"/>
    </row>
    <row r="412" spans="4:6" x14ac:dyDescent="0.15">
      <c r="D412" s="62"/>
      <c r="E412" s="62"/>
      <c r="F412" s="62"/>
    </row>
    <row r="413" spans="4:6" x14ac:dyDescent="0.15">
      <c r="D413" s="62"/>
      <c r="E413" s="62"/>
      <c r="F413" s="62"/>
    </row>
    <row r="414" spans="4:6" x14ac:dyDescent="0.15">
      <c r="D414" s="62"/>
      <c r="E414" s="62"/>
      <c r="F414" s="62"/>
    </row>
    <row r="415" spans="4:6" x14ac:dyDescent="0.15">
      <c r="D415" s="62"/>
      <c r="E415" s="62"/>
      <c r="F415" s="62"/>
    </row>
    <row r="416" spans="4:6" x14ac:dyDescent="0.15">
      <c r="D416" s="62"/>
      <c r="E416" s="62"/>
      <c r="F416" s="62"/>
    </row>
    <row r="417" spans="4:6" x14ac:dyDescent="0.15">
      <c r="D417" s="62"/>
      <c r="E417" s="62"/>
      <c r="F417" s="62"/>
    </row>
    <row r="418" spans="4:6" x14ac:dyDescent="0.15">
      <c r="D418" s="62"/>
      <c r="E418" s="62"/>
      <c r="F418" s="62"/>
    </row>
    <row r="419" spans="4:6" x14ac:dyDescent="0.15">
      <c r="D419" s="62"/>
      <c r="E419" s="62"/>
      <c r="F419" s="62"/>
    </row>
    <row r="420" spans="4:6" x14ac:dyDescent="0.15">
      <c r="D420" s="62"/>
      <c r="E420" s="62"/>
      <c r="F420" s="62"/>
    </row>
    <row r="421" spans="4:6" x14ac:dyDescent="0.15">
      <c r="D421" s="62"/>
      <c r="E421" s="62"/>
      <c r="F421" s="62"/>
    </row>
    <row r="422" spans="4:6" x14ac:dyDescent="0.15">
      <c r="D422" s="62"/>
      <c r="E422" s="62"/>
      <c r="F422" s="62"/>
    </row>
    <row r="423" spans="4:6" x14ac:dyDescent="0.15">
      <c r="D423" s="62"/>
      <c r="E423" s="62"/>
      <c r="F423" s="62"/>
    </row>
    <row r="424" spans="4:6" x14ac:dyDescent="0.15">
      <c r="D424" s="62"/>
      <c r="E424" s="62"/>
      <c r="F424" s="62"/>
    </row>
    <row r="425" spans="4:6" x14ac:dyDescent="0.15">
      <c r="D425" s="62"/>
      <c r="E425" s="62"/>
      <c r="F425" s="62"/>
    </row>
    <row r="426" spans="4:6" x14ac:dyDescent="0.15">
      <c r="D426" s="62"/>
      <c r="E426" s="62"/>
      <c r="F426" s="62"/>
    </row>
    <row r="427" spans="4:6" x14ac:dyDescent="0.15">
      <c r="D427" s="62"/>
      <c r="E427" s="62"/>
      <c r="F427" s="62"/>
    </row>
    <row r="428" spans="4:6" x14ac:dyDescent="0.15">
      <c r="D428" s="62"/>
      <c r="E428" s="62"/>
      <c r="F428" s="62"/>
    </row>
    <row r="429" spans="4:6" x14ac:dyDescent="0.15">
      <c r="D429" s="62"/>
      <c r="E429" s="62"/>
      <c r="F429" s="62"/>
    </row>
    <row r="430" spans="4:6" x14ac:dyDescent="0.15">
      <c r="D430" s="62"/>
      <c r="E430" s="62"/>
      <c r="F430" s="62"/>
    </row>
    <row r="431" spans="4:6" x14ac:dyDescent="0.15">
      <c r="D431" s="62"/>
      <c r="E431" s="62"/>
      <c r="F431" s="62"/>
    </row>
    <row r="432" spans="4:6" x14ac:dyDescent="0.15">
      <c r="D432" s="62"/>
      <c r="E432" s="62"/>
      <c r="F432" s="62"/>
    </row>
    <row r="433" spans="4:6" x14ac:dyDescent="0.15">
      <c r="D433" s="62"/>
      <c r="E433" s="62"/>
      <c r="F433" s="62"/>
    </row>
    <row r="434" spans="4:6" x14ac:dyDescent="0.15">
      <c r="D434" s="62"/>
      <c r="E434" s="62"/>
      <c r="F434" s="62"/>
    </row>
    <row r="435" spans="4:6" x14ac:dyDescent="0.15">
      <c r="D435" s="62"/>
      <c r="E435" s="62"/>
      <c r="F435" s="62"/>
    </row>
    <row r="436" spans="4:6" x14ac:dyDescent="0.15">
      <c r="D436" s="62"/>
      <c r="E436" s="62"/>
      <c r="F436" s="62"/>
    </row>
    <row r="437" spans="4:6" x14ac:dyDescent="0.15">
      <c r="D437" s="62"/>
      <c r="E437" s="62"/>
      <c r="F437" s="62"/>
    </row>
    <row r="438" spans="4:6" x14ac:dyDescent="0.15">
      <c r="D438" s="62"/>
      <c r="E438" s="62"/>
      <c r="F438" s="62"/>
    </row>
    <row r="439" spans="4:6" x14ac:dyDescent="0.15">
      <c r="D439" s="62"/>
      <c r="E439" s="62"/>
      <c r="F439" s="62"/>
    </row>
    <row r="440" spans="4:6" x14ac:dyDescent="0.15">
      <c r="D440" s="62"/>
      <c r="E440" s="62"/>
      <c r="F440" s="62"/>
    </row>
    <row r="441" spans="4:6" x14ac:dyDescent="0.15">
      <c r="D441" s="62"/>
      <c r="E441" s="62"/>
      <c r="F441" s="62"/>
    </row>
    <row r="442" spans="4:6" x14ac:dyDescent="0.15">
      <c r="D442" s="62"/>
      <c r="E442" s="62"/>
      <c r="F442" s="62"/>
    </row>
    <row r="443" spans="4:6" x14ac:dyDescent="0.15">
      <c r="D443" s="62"/>
      <c r="E443" s="62"/>
      <c r="F443" s="62"/>
    </row>
    <row r="444" spans="4:6" x14ac:dyDescent="0.15">
      <c r="D444" s="62"/>
      <c r="E444" s="62"/>
      <c r="F444" s="62"/>
    </row>
    <row r="445" spans="4:6" x14ac:dyDescent="0.15">
      <c r="D445" s="62"/>
      <c r="E445" s="62"/>
      <c r="F445" s="62"/>
    </row>
    <row r="446" spans="4:6" x14ac:dyDescent="0.15">
      <c r="D446" s="62"/>
      <c r="E446" s="62"/>
      <c r="F446" s="62"/>
    </row>
    <row r="447" spans="4:6" x14ac:dyDescent="0.15">
      <c r="D447" s="62"/>
      <c r="E447" s="62"/>
      <c r="F447" s="62"/>
    </row>
    <row r="448" spans="4:6" x14ac:dyDescent="0.15">
      <c r="D448" s="62"/>
      <c r="E448" s="62"/>
      <c r="F448" s="62"/>
    </row>
    <row r="449" spans="4:6" x14ac:dyDescent="0.15">
      <c r="D449" s="62"/>
      <c r="E449" s="62"/>
      <c r="F449" s="62"/>
    </row>
    <row r="450" spans="4:6" x14ac:dyDescent="0.15">
      <c r="D450" s="62"/>
      <c r="E450" s="62"/>
      <c r="F450" s="62"/>
    </row>
    <row r="451" spans="4:6" x14ac:dyDescent="0.15">
      <c r="D451" s="62"/>
      <c r="E451" s="62"/>
      <c r="F451" s="62"/>
    </row>
    <row r="452" spans="4:6" x14ac:dyDescent="0.15">
      <c r="D452" s="62"/>
      <c r="E452" s="62"/>
      <c r="F452" s="62"/>
    </row>
    <row r="453" spans="4:6" x14ac:dyDescent="0.15">
      <c r="D453" s="62"/>
      <c r="E453" s="62"/>
      <c r="F453" s="62"/>
    </row>
    <row r="454" spans="4:6" x14ac:dyDescent="0.15">
      <c r="D454" s="62"/>
      <c r="E454" s="62"/>
      <c r="F454" s="62"/>
    </row>
    <row r="455" spans="4:6" x14ac:dyDescent="0.15">
      <c r="D455" s="62"/>
      <c r="E455" s="62"/>
      <c r="F455" s="62"/>
    </row>
    <row r="456" spans="4:6" x14ac:dyDescent="0.15">
      <c r="D456" s="62"/>
      <c r="E456" s="62"/>
      <c r="F456" s="62"/>
    </row>
    <row r="457" spans="4:6" x14ac:dyDescent="0.15">
      <c r="D457" s="62"/>
      <c r="E457" s="62"/>
      <c r="F457" s="62"/>
    </row>
    <row r="458" spans="4:6" x14ac:dyDescent="0.15">
      <c r="D458" s="62"/>
      <c r="E458" s="62"/>
      <c r="F458" s="62"/>
    </row>
    <row r="459" spans="4:6" x14ac:dyDescent="0.15">
      <c r="D459" s="62"/>
      <c r="E459" s="62"/>
      <c r="F459" s="62"/>
    </row>
    <row r="460" spans="4:6" x14ac:dyDescent="0.15">
      <c r="D460" s="62"/>
      <c r="E460" s="62"/>
      <c r="F460" s="62"/>
    </row>
    <row r="461" spans="4:6" x14ac:dyDescent="0.15">
      <c r="D461" s="62"/>
      <c r="E461" s="62"/>
      <c r="F461" s="62"/>
    </row>
    <row r="462" spans="4:6" x14ac:dyDescent="0.15">
      <c r="D462" s="62"/>
      <c r="E462" s="62"/>
      <c r="F462" s="62"/>
    </row>
    <row r="463" spans="4:6" x14ac:dyDescent="0.15">
      <c r="D463" s="62"/>
      <c r="E463" s="62"/>
      <c r="F463" s="62"/>
    </row>
    <row r="464" spans="4:6" x14ac:dyDescent="0.15">
      <c r="D464" s="62"/>
      <c r="E464" s="62"/>
      <c r="F464" s="62"/>
    </row>
    <row r="465" spans="4:6" x14ac:dyDescent="0.15">
      <c r="D465" s="62"/>
      <c r="E465" s="62"/>
      <c r="F465" s="62"/>
    </row>
    <row r="466" spans="4:6" x14ac:dyDescent="0.15">
      <c r="D466" s="62"/>
      <c r="E466" s="62"/>
      <c r="F466" s="62"/>
    </row>
    <row r="467" spans="4:6" x14ac:dyDescent="0.15">
      <c r="D467" s="62"/>
      <c r="E467" s="62"/>
      <c r="F467" s="62"/>
    </row>
    <row r="468" spans="4:6" x14ac:dyDescent="0.15">
      <c r="D468" s="62"/>
      <c r="E468" s="62"/>
      <c r="F468" s="62"/>
    </row>
    <row r="469" spans="4:6" x14ac:dyDescent="0.15">
      <c r="D469" s="62"/>
      <c r="E469" s="62"/>
      <c r="F469" s="62"/>
    </row>
    <row r="470" spans="4:6" x14ac:dyDescent="0.15">
      <c r="D470" s="62"/>
      <c r="E470" s="62"/>
      <c r="F470" s="62"/>
    </row>
    <row r="471" spans="4:6" x14ac:dyDescent="0.15">
      <c r="D471" s="62"/>
      <c r="E471" s="62"/>
      <c r="F471" s="62"/>
    </row>
    <row r="472" spans="4:6" x14ac:dyDescent="0.15">
      <c r="D472" s="62"/>
      <c r="E472" s="62"/>
      <c r="F472" s="62"/>
    </row>
    <row r="473" spans="4:6" x14ac:dyDescent="0.15">
      <c r="D473" s="62"/>
      <c r="E473" s="62"/>
      <c r="F473" s="62"/>
    </row>
    <row r="474" spans="4:6" x14ac:dyDescent="0.15">
      <c r="D474" s="62"/>
      <c r="E474" s="62"/>
      <c r="F474" s="62"/>
    </row>
    <row r="475" spans="4:6" x14ac:dyDescent="0.15">
      <c r="D475" s="62"/>
      <c r="E475" s="62"/>
      <c r="F475" s="62"/>
    </row>
    <row r="476" spans="4:6" x14ac:dyDescent="0.15">
      <c r="D476" s="62"/>
      <c r="E476" s="62"/>
      <c r="F476" s="62"/>
    </row>
    <row r="477" spans="4:6" x14ac:dyDescent="0.15">
      <c r="D477" s="62"/>
      <c r="E477" s="62"/>
      <c r="F477" s="62"/>
    </row>
    <row r="478" spans="4:6" x14ac:dyDescent="0.15">
      <c r="D478" s="62"/>
      <c r="E478" s="62"/>
      <c r="F478" s="62"/>
    </row>
    <row r="479" spans="4:6" x14ac:dyDescent="0.15">
      <c r="D479" s="62"/>
      <c r="E479" s="62"/>
      <c r="F479" s="62"/>
    </row>
    <row r="480" spans="4:6" x14ac:dyDescent="0.15">
      <c r="D480" s="62"/>
      <c r="E480" s="62"/>
      <c r="F480" s="62"/>
    </row>
    <row r="481" spans="4:6" x14ac:dyDescent="0.15">
      <c r="D481" s="62"/>
      <c r="E481" s="62"/>
      <c r="F481" s="62"/>
    </row>
    <row r="482" spans="4:6" x14ac:dyDescent="0.15">
      <c r="D482" s="62"/>
      <c r="E482" s="62"/>
      <c r="F482" s="62"/>
    </row>
    <row r="483" spans="4:6" x14ac:dyDescent="0.15">
      <c r="D483" s="62"/>
      <c r="E483" s="62"/>
      <c r="F483" s="62"/>
    </row>
    <row r="484" spans="4:6" x14ac:dyDescent="0.15">
      <c r="D484" s="62"/>
      <c r="E484" s="62"/>
      <c r="F484" s="62"/>
    </row>
    <row r="485" spans="4:6" x14ac:dyDescent="0.15">
      <c r="D485" s="62"/>
      <c r="E485" s="62"/>
      <c r="F485" s="62"/>
    </row>
    <row r="486" spans="4:6" x14ac:dyDescent="0.15">
      <c r="D486" s="62"/>
      <c r="E486" s="62"/>
      <c r="F486" s="62"/>
    </row>
    <row r="487" spans="4:6" x14ac:dyDescent="0.15">
      <c r="D487" s="62"/>
      <c r="E487" s="62"/>
      <c r="F487" s="62"/>
    </row>
    <row r="488" spans="4:6" x14ac:dyDescent="0.15">
      <c r="D488" s="62"/>
      <c r="E488" s="62"/>
      <c r="F488" s="62"/>
    </row>
    <row r="489" spans="4:6" x14ac:dyDescent="0.15">
      <c r="D489" s="62"/>
      <c r="E489" s="62"/>
      <c r="F489" s="62"/>
    </row>
    <row r="490" spans="4:6" x14ac:dyDescent="0.15">
      <c r="D490" s="62"/>
      <c r="E490" s="62"/>
      <c r="F490" s="62"/>
    </row>
    <row r="491" spans="4:6" x14ac:dyDescent="0.15">
      <c r="D491" s="62"/>
      <c r="E491" s="62"/>
      <c r="F491" s="62"/>
    </row>
    <row r="492" spans="4:6" x14ac:dyDescent="0.15">
      <c r="D492" s="62"/>
      <c r="E492" s="62"/>
      <c r="F492" s="62"/>
    </row>
    <row r="493" spans="4:6" x14ac:dyDescent="0.15">
      <c r="D493" s="62"/>
      <c r="E493" s="62"/>
      <c r="F493" s="62"/>
    </row>
    <row r="494" spans="4:6" x14ac:dyDescent="0.15">
      <c r="D494" s="62"/>
      <c r="E494" s="62"/>
      <c r="F494" s="62"/>
    </row>
    <row r="495" spans="4:6" x14ac:dyDescent="0.15">
      <c r="D495" s="62"/>
      <c r="E495" s="62"/>
      <c r="F495" s="62"/>
    </row>
    <row r="496" spans="4:6" x14ac:dyDescent="0.15">
      <c r="D496" s="62"/>
      <c r="E496" s="62"/>
      <c r="F496" s="62"/>
    </row>
    <row r="497" spans="4:6" x14ac:dyDescent="0.15">
      <c r="D497" s="62"/>
      <c r="E497" s="62"/>
      <c r="F497" s="62"/>
    </row>
    <row r="498" spans="4:6" x14ac:dyDescent="0.15">
      <c r="D498" s="62"/>
      <c r="E498" s="62"/>
      <c r="F498" s="62"/>
    </row>
    <row r="499" spans="4:6" x14ac:dyDescent="0.15">
      <c r="D499" s="62"/>
      <c r="E499" s="62"/>
      <c r="F499" s="62"/>
    </row>
    <row r="500" spans="4:6" x14ac:dyDescent="0.15">
      <c r="D500" s="62"/>
      <c r="E500" s="62"/>
      <c r="F500" s="62"/>
    </row>
    <row r="501" spans="4:6" x14ac:dyDescent="0.15">
      <c r="D501" s="62"/>
      <c r="E501" s="62"/>
      <c r="F501" s="62"/>
    </row>
    <row r="502" spans="4:6" x14ac:dyDescent="0.15">
      <c r="D502" s="62"/>
      <c r="E502" s="62"/>
      <c r="F502" s="62"/>
    </row>
    <row r="503" spans="4:6" x14ac:dyDescent="0.15">
      <c r="D503" s="62"/>
      <c r="E503" s="62"/>
      <c r="F503" s="62"/>
    </row>
    <row r="504" spans="4:6" x14ac:dyDescent="0.15">
      <c r="D504" s="62"/>
      <c r="E504" s="62"/>
      <c r="F504" s="62"/>
    </row>
    <row r="505" spans="4:6" x14ac:dyDescent="0.15">
      <c r="D505" s="62"/>
      <c r="E505" s="62"/>
      <c r="F505" s="62"/>
    </row>
    <row r="506" spans="4:6" x14ac:dyDescent="0.15">
      <c r="D506" s="62"/>
      <c r="E506" s="62"/>
      <c r="F506" s="62"/>
    </row>
    <row r="507" spans="4:6" x14ac:dyDescent="0.15">
      <c r="D507" s="62"/>
      <c r="E507" s="62"/>
      <c r="F507" s="62"/>
    </row>
    <row r="508" spans="4:6" x14ac:dyDescent="0.15">
      <c r="D508" s="62"/>
      <c r="E508" s="62"/>
      <c r="F508" s="62"/>
    </row>
    <row r="509" spans="4:6" x14ac:dyDescent="0.15">
      <c r="D509" s="62"/>
      <c r="E509" s="62"/>
      <c r="F509" s="62"/>
    </row>
    <row r="510" spans="4:6" x14ac:dyDescent="0.15">
      <c r="D510" s="62"/>
      <c r="E510" s="62"/>
      <c r="F510" s="62"/>
    </row>
    <row r="511" spans="4:6" x14ac:dyDescent="0.15">
      <c r="D511" s="62"/>
      <c r="E511" s="62"/>
      <c r="F511" s="62"/>
    </row>
    <row r="512" spans="4:6" x14ac:dyDescent="0.15">
      <c r="D512" s="62"/>
      <c r="E512" s="62"/>
      <c r="F512" s="62"/>
    </row>
    <row r="513" spans="4:6" x14ac:dyDescent="0.15">
      <c r="D513" s="62"/>
      <c r="E513" s="62"/>
      <c r="F513" s="62"/>
    </row>
    <row r="514" spans="4:6" x14ac:dyDescent="0.15">
      <c r="D514" s="62"/>
      <c r="E514" s="62"/>
      <c r="F514" s="62"/>
    </row>
    <row r="515" spans="4:6" x14ac:dyDescent="0.15">
      <c r="D515" s="62"/>
      <c r="E515" s="62"/>
      <c r="F515" s="62"/>
    </row>
    <row r="516" spans="4:6" x14ac:dyDescent="0.15">
      <c r="D516" s="62"/>
      <c r="E516" s="62"/>
      <c r="F516" s="62"/>
    </row>
    <row r="517" spans="4:6" x14ac:dyDescent="0.15">
      <c r="D517" s="62"/>
      <c r="E517" s="62"/>
      <c r="F517" s="62"/>
    </row>
    <row r="518" spans="4:6" x14ac:dyDescent="0.15">
      <c r="D518" s="62"/>
      <c r="E518" s="62"/>
      <c r="F518" s="62"/>
    </row>
    <row r="519" spans="4:6" x14ac:dyDescent="0.15">
      <c r="D519" s="62"/>
      <c r="E519" s="62"/>
      <c r="F519" s="62"/>
    </row>
    <row r="520" spans="4:6" x14ac:dyDescent="0.15">
      <c r="D520" s="62"/>
      <c r="E520" s="62"/>
      <c r="F520" s="62"/>
    </row>
    <row r="521" spans="4:6" x14ac:dyDescent="0.15">
      <c r="D521" s="62"/>
      <c r="E521" s="62"/>
      <c r="F521" s="62"/>
    </row>
    <row r="522" spans="4:6" x14ac:dyDescent="0.15">
      <c r="D522" s="62"/>
      <c r="E522" s="62"/>
      <c r="F522" s="62"/>
    </row>
    <row r="523" spans="4:6" x14ac:dyDescent="0.15">
      <c r="D523" s="62"/>
      <c r="E523" s="62"/>
      <c r="F523" s="62"/>
    </row>
    <row r="524" spans="4:6" x14ac:dyDescent="0.15">
      <c r="D524" s="62"/>
      <c r="E524" s="62"/>
      <c r="F524" s="62"/>
    </row>
    <row r="525" spans="4:6" x14ac:dyDescent="0.15">
      <c r="D525" s="62"/>
      <c r="E525" s="62"/>
      <c r="F525" s="62"/>
    </row>
    <row r="526" spans="4:6" x14ac:dyDescent="0.15">
      <c r="D526" s="62"/>
      <c r="E526" s="62"/>
      <c r="F526" s="62"/>
    </row>
    <row r="527" spans="4:6" x14ac:dyDescent="0.15">
      <c r="D527" s="62"/>
      <c r="E527" s="62"/>
      <c r="F527" s="62"/>
    </row>
    <row r="528" spans="4:6" x14ac:dyDescent="0.15">
      <c r="D528" s="62"/>
      <c r="E528" s="62"/>
      <c r="F528" s="62"/>
    </row>
    <row r="529" spans="4:6" x14ac:dyDescent="0.15">
      <c r="D529" s="62"/>
      <c r="E529" s="62"/>
      <c r="F529" s="62"/>
    </row>
    <row r="530" spans="4:6" x14ac:dyDescent="0.15">
      <c r="D530" s="62"/>
      <c r="E530" s="62"/>
      <c r="F530" s="62"/>
    </row>
    <row r="531" spans="4:6" x14ac:dyDescent="0.15">
      <c r="D531" s="62"/>
      <c r="E531" s="62"/>
      <c r="F531" s="62"/>
    </row>
    <row r="532" spans="4:6" x14ac:dyDescent="0.15">
      <c r="D532" s="62"/>
      <c r="E532" s="62"/>
      <c r="F532" s="62"/>
    </row>
    <row r="533" spans="4:6" x14ac:dyDescent="0.15">
      <c r="D533" s="62"/>
      <c r="E533" s="62"/>
      <c r="F533" s="62"/>
    </row>
    <row r="534" spans="4:6" x14ac:dyDescent="0.15">
      <c r="D534" s="62"/>
      <c r="E534" s="62"/>
      <c r="F534" s="62"/>
    </row>
    <row r="535" spans="4:6" x14ac:dyDescent="0.15">
      <c r="D535" s="62"/>
      <c r="E535" s="62"/>
      <c r="F535" s="62"/>
    </row>
    <row r="536" spans="4:6" x14ac:dyDescent="0.15">
      <c r="D536" s="62"/>
      <c r="E536" s="62"/>
      <c r="F536" s="62"/>
    </row>
    <row r="537" spans="4:6" x14ac:dyDescent="0.15">
      <c r="D537" s="62"/>
      <c r="E537" s="62"/>
      <c r="F537" s="62"/>
    </row>
    <row r="538" spans="4:6" x14ac:dyDescent="0.15">
      <c r="D538" s="62"/>
      <c r="E538" s="62"/>
      <c r="F538" s="62"/>
    </row>
    <row r="539" spans="4:6" x14ac:dyDescent="0.15">
      <c r="D539" s="62"/>
      <c r="E539" s="62"/>
      <c r="F539" s="62"/>
    </row>
    <row r="540" spans="4:6" x14ac:dyDescent="0.15">
      <c r="D540" s="62"/>
      <c r="E540" s="62"/>
      <c r="F540" s="62"/>
    </row>
    <row r="541" spans="4:6" x14ac:dyDescent="0.15">
      <c r="D541" s="62"/>
      <c r="E541" s="62"/>
      <c r="F541" s="62"/>
    </row>
    <row r="542" spans="4:6" x14ac:dyDescent="0.15">
      <c r="D542" s="62"/>
      <c r="E542" s="62"/>
      <c r="F542" s="62"/>
    </row>
    <row r="543" spans="4:6" x14ac:dyDescent="0.15">
      <c r="D543" s="62"/>
      <c r="E543" s="62"/>
      <c r="F543" s="62"/>
    </row>
    <row r="544" spans="4:6" x14ac:dyDescent="0.15">
      <c r="D544" s="62"/>
      <c r="E544" s="62"/>
      <c r="F544" s="62"/>
    </row>
    <row r="545" spans="4:6" x14ac:dyDescent="0.15">
      <c r="D545" s="62"/>
      <c r="E545" s="62"/>
      <c r="F545" s="62"/>
    </row>
    <row r="546" spans="4:6" x14ac:dyDescent="0.15">
      <c r="D546" s="62"/>
      <c r="E546" s="62"/>
      <c r="F546" s="62"/>
    </row>
    <row r="547" spans="4:6" x14ac:dyDescent="0.15">
      <c r="D547" s="62"/>
      <c r="E547" s="62"/>
      <c r="F547" s="62"/>
    </row>
    <row r="548" spans="4:6" x14ac:dyDescent="0.15">
      <c r="D548" s="62"/>
      <c r="E548" s="62"/>
      <c r="F548" s="62"/>
    </row>
    <row r="549" spans="4:6" x14ac:dyDescent="0.15">
      <c r="D549" s="62"/>
      <c r="E549" s="62"/>
      <c r="F549" s="62"/>
    </row>
    <row r="550" spans="4:6" x14ac:dyDescent="0.15">
      <c r="D550" s="62"/>
      <c r="E550" s="62"/>
      <c r="F550" s="62"/>
    </row>
    <row r="551" spans="4:6" x14ac:dyDescent="0.15">
      <c r="D551" s="62"/>
      <c r="E551" s="62"/>
      <c r="F551" s="62"/>
    </row>
    <row r="552" spans="4:6" x14ac:dyDescent="0.15">
      <c r="D552" s="62"/>
      <c r="E552" s="62"/>
      <c r="F552" s="62"/>
    </row>
    <row r="553" spans="4:6" x14ac:dyDescent="0.15">
      <c r="D553" s="62"/>
      <c r="E553" s="62"/>
      <c r="F553" s="62"/>
    </row>
    <row r="554" spans="4:6" x14ac:dyDescent="0.15">
      <c r="D554" s="62"/>
      <c r="E554" s="62"/>
      <c r="F554" s="62"/>
    </row>
    <row r="555" spans="4:6" x14ac:dyDescent="0.15">
      <c r="D555" s="62"/>
      <c r="E555" s="62"/>
      <c r="F555" s="62"/>
    </row>
    <row r="556" spans="4:6" x14ac:dyDescent="0.15">
      <c r="D556" s="62"/>
      <c r="E556" s="62"/>
      <c r="F556" s="62"/>
    </row>
    <row r="557" spans="4:6" x14ac:dyDescent="0.15">
      <c r="D557" s="62"/>
      <c r="E557" s="62"/>
      <c r="F557" s="62"/>
    </row>
    <row r="558" spans="4:6" x14ac:dyDescent="0.15">
      <c r="D558" s="62"/>
      <c r="E558" s="62"/>
      <c r="F558" s="62"/>
    </row>
    <row r="559" spans="4:6" x14ac:dyDescent="0.15">
      <c r="D559" s="62"/>
      <c r="E559" s="62"/>
      <c r="F559" s="62"/>
    </row>
    <row r="560" spans="4:6" x14ac:dyDescent="0.15">
      <c r="D560" s="62"/>
      <c r="E560" s="62"/>
      <c r="F560" s="62"/>
    </row>
    <row r="561" spans="4:6" x14ac:dyDescent="0.15">
      <c r="D561" s="62"/>
      <c r="E561" s="62"/>
      <c r="F561" s="62"/>
    </row>
    <row r="562" spans="4:6" x14ac:dyDescent="0.15">
      <c r="D562" s="62"/>
      <c r="E562" s="62"/>
      <c r="F562" s="62"/>
    </row>
    <row r="563" spans="4:6" x14ac:dyDescent="0.15">
      <c r="D563" s="62"/>
      <c r="E563" s="62"/>
      <c r="F563" s="62"/>
    </row>
    <row r="564" spans="4:6" x14ac:dyDescent="0.15">
      <c r="D564" s="62"/>
      <c r="E564" s="62"/>
      <c r="F564" s="62"/>
    </row>
    <row r="565" spans="4:6" x14ac:dyDescent="0.15">
      <c r="D565" s="62"/>
      <c r="E565" s="62"/>
      <c r="F565" s="62"/>
    </row>
    <row r="566" spans="4:6" x14ac:dyDescent="0.15">
      <c r="D566" s="62"/>
      <c r="E566" s="62"/>
      <c r="F566" s="62"/>
    </row>
    <row r="567" spans="4:6" x14ac:dyDescent="0.15">
      <c r="D567" s="62"/>
      <c r="E567" s="62"/>
      <c r="F567" s="62"/>
    </row>
    <row r="568" spans="4:6" x14ac:dyDescent="0.15">
      <c r="D568" s="62"/>
      <c r="E568" s="62"/>
      <c r="F568" s="62"/>
    </row>
    <row r="569" spans="4:6" x14ac:dyDescent="0.15">
      <c r="D569" s="62"/>
      <c r="E569" s="62"/>
      <c r="F569" s="62"/>
    </row>
    <row r="570" spans="4:6" x14ac:dyDescent="0.15">
      <c r="D570" s="62"/>
      <c r="E570" s="62"/>
      <c r="F570" s="62"/>
    </row>
    <row r="571" spans="4:6" x14ac:dyDescent="0.15">
      <c r="D571" s="62"/>
      <c r="E571" s="62"/>
      <c r="F571" s="62"/>
    </row>
    <row r="572" spans="4:6" x14ac:dyDescent="0.15">
      <c r="D572" s="62"/>
      <c r="E572" s="62"/>
      <c r="F572" s="62"/>
    </row>
    <row r="573" spans="4:6" x14ac:dyDescent="0.15">
      <c r="D573" s="62"/>
      <c r="E573" s="62"/>
      <c r="F573" s="62"/>
    </row>
    <row r="574" spans="4:6" x14ac:dyDescent="0.15">
      <c r="D574" s="62"/>
      <c r="E574" s="62"/>
      <c r="F574" s="62"/>
    </row>
    <row r="575" spans="4:6" x14ac:dyDescent="0.15">
      <c r="D575" s="62"/>
      <c r="E575" s="62"/>
      <c r="F575" s="62"/>
    </row>
    <row r="576" spans="4:6" x14ac:dyDescent="0.15">
      <c r="D576" s="62"/>
      <c r="E576" s="62"/>
      <c r="F576" s="62"/>
    </row>
    <row r="577" spans="4:6" x14ac:dyDescent="0.15">
      <c r="D577" s="62"/>
      <c r="E577" s="62"/>
      <c r="F577" s="62"/>
    </row>
    <row r="578" spans="4:6" x14ac:dyDescent="0.15">
      <c r="D578" s="62"/>
      <c r="E578" s="62"/>
      <c r="F578" s="62"/>
    </row>
    <row r="579" spans="4:6" x14ac:dyDescent="0.15">
      <c r="D579" s="62"/>
      <c r="E579" s="62"/>
      <c r="F579" s="62"/>
    </row>
    <row r="580" spans="4:6" x14ac:dyDescent="0.15">
      <c r="D580" s="62"/>
      <c r="E580" s="62"/>
      <c r="F580" s="62"/>
    </row>
    <row r="581" spans="4:6" x14ac:dyDescent="0.15">
      <c r="D581" s="62"/>
      <c r="E581" s="62"/>
      <c r="F581" s="62"/>
    </row>
    <row r="582" spans="4:6" x14ac:dyDescent="0.15">
      <c r="D582" s="62"/>
      <c r="E582" s="62"/>
      <c r="F582" s="62"/>
    </row>
    <row r="583" spans="4:6" x14ac:dyDescent="0.15">
      <c r="D583" s="62"/>
      <c r="E583" s="62"/>
      <c r="F583" s="62"/>
    </row>
  </sheetData>
  <mergeCells count="23">
    <mergeCell ref="B4:F4"/>
    <mergeCell ref="G4:K4"/>
    <mergeCell ref="B5:C6"/>
    <mergeCell ref="E5:E6"/>
    <mergeCell ref="D5:D6"/>
    <mergeCell ref="I5:I6"/>
    <mergeCell ref="B20:B21"/>
    <mergeCell ref="B22:B23"/>
    <mergeCell ref="G8:G11"/>
    <mergeCell ref="K5:K6"/>
    <mergeCell ref="B7:C7"/>
    <mergeCell ref="G7:H7"/>
    <mergeCell ref="B18:B19"/>
    <mergeCell ref="B8:B9"/>
    <mergeCell ref="B15:B17"/>
    <mergeCell ref="F5:F6"/>
    <mergeCell ref="G5:H6"/>
    <mergeCell ref="J5:J6"/>
    <mergeCell ref="G27:G28"/>
    <mergeCell ref="G12:G15"/>
    <mergeCell ref="G16:G22"/>
    <mergeCell ref="G23:G24"/>
    <mergeCell ref="G25:G26"/>
  </mergeCells>
  <phoneticPr fontId="29" type="noConversion"/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82" fitToHeight="0" orientation="landscape" r:id="rId1"/>
  <headerFooter>
    <oddFooter>&amp;R&amp;"돋움,Regular"공동생활가정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T97"/>
  <sheetViews>
    <sheetView zoomScaleNormal="100" zoomScaleSheetLayoutView="75" workbookViewId="0">
      <pane xSplit="3" ySplit="4" topLeftCell="D5" activePane="bottomRight" state="frozen"/>
      <selection pane="topRight"/>
      <selection pane="bottomLeft"/>
      <selection pane="bottomRight" activeCell="AA21" sqref="AA21"/>
    </sheetView>
  </sheetViews>
  <sheetFormatPr defaultColWidth="13.77734375" defaultRowHeight="19.5" customHeight="1" x14ac:dyDescent="0.15"/>
  <cols>
    <col min="1" max="2" width="5.6640625" style="32" bestFit="1" customWidth="1"/>
    <col min="3" max="3" width="5.6640625" style="32" customWidth="1"/>
    <col min="4" max="4" width="8.77734375" style="31" customWidth="1"/>
    <col min="5" max="5" width="9.44140625" style="31" bestFit="1" customWidth="1"/>
    <col min="6" max="6" width="9.44140625" style="30" bestFit="1" customWidth="1"/>
    <col min="7" max="7" width="6.88671875" style="60" customWidth="1"/>
    <col min="8" max="8" width="16.109375" style="27" customWidth="1"/>
    <col min="9" max="9" width="4.77734375" style="29" customWidth="1"/>
    <col min="10" max="10" width="2.21875" style="29" customWidth="1"/>
    <col min="11" max="11" width="2.5546875" style="29" customWidth="1"/>
    <col min="12" max="12" width="10.44140625" style="29" bestFit="1" customWidth="1"/>
    <col min="13" max="13" width="3.109375" style="29" customWidth="1"/>
    <col min="14" max="14" width="3.44140625" style="29" bestFit="1" customWidth="1"/>
    <col min="15" max="15" width="7.6640625" style="29" bestFit="1" customWidth="1"/>
    <col min="16" max="16" width="4.88671875" style="29" customWidth="1"/>
    <col min="17" max="17" width="3.44140625" style="29" bestFit="1" customWidth="1"/>
    <col min="18" max="18" width="6.77734375" style="29" bestFit="1" customWidth="1"/>
    <col min="19" max="19" width="2.77734375" style="29" bestFit="1" customWidth="1"/>
    <col min="20" max="20" width="2.109375" style="29" bestFit="1" customWidth="1"/>
    <col min="21" max="21" width="5.77734375" style="29" bestFit="1" customWidth="1"/>
    <col min="22" max="22" width="2.5546875" style="29" customWidth="1"/>
    <col min="23" max="23" width="12.44140625" style="29" bestFit="1" customWidth="1"/>
    <col min="24" max="24" width="2.77734375" style="29" customWidth="1"/>
    <col min="25" max="25" width="6" style="28" customWidth="1"/>
    <col min="26" max="16384" width="13.77734375" style="27"/>
  </cols>
  <sheetData>
    <row r="1" spans="1:25" s="33" customFormat="1" ht="33" customHeight="1" x14ac:dyDescent="0.15">
      <c r="A1" s="414" t="s">
        <v>221</v>
      </c>
      <c r="B1" s="414"/>
      <c r="C1" s="414"/>
      <c r="D1" s="414"/>
      <c r="E1" s="414"/>
      <c r="F1" s="414"/>
      <c r="G1" s="74"/>
      <c r="H1" s="75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28"/>
    </row>
    <row r="2" spans="1:25" s="45" customFormat="1" ht="27" customHeight="1" x14ac:dyDescent="0.15">
      <c r="A2" s="421" t="s">
        <v>207</v>
      </c>
      <c r="B2" s="422"/>
      <c r="C2" s="422"/>
      <c r="D2" s="415" t="s">
        <v>326</v>
      </c>
      <c r="E2" s="415" t="s">
        <v>220</v>
      </c>
      <c r="F2" s="417" t="s">
        <v>7</v>
      </c>
      <c r="G2" s="417"/>
      <c r="H2" s="417" t="s">
        <v>0</v>
      </c>
      <c r="I2" s="417"/>
      <c r="J2" s="417"/>
      <c r="K2" s="417"/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8"/>
      <c r="Y2" s="46"/>
    </row>
    <row r="3" spans="1:25" s="45" customFormat="1" ht="32.25" customHeight="1" x14ac:dyDescent="0.15">
      <c r="A3" s="77" t="s">
        <v>98</v>
      </c>
      <c r="B3" s="78" t="s">
        <v>151</v>
      </c>
      <c r="C3" s="78" t="s">
        <v>124</v>
      </c>
      <c r="D3" s="416"/>
      <c r="E3" s="416"/>
      <c r="F3" s="79" t="s">
        <v>85</v>
      </c>
      <c r="G3" s="80" t="s">
        <v>258</v>
      </c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20"/>
      <c r="Y3" s="46"/>
    </row>
    <row r="4" spans="1:25" s="45" customFormat="1" ht="19.5" customHeight="1" x14ac:dyDescent="0.15">
      <c r="A4" s="423" t="s">
        <v>190</v>
      </c>
      <c r="B4" s="424"/>
      <c r="C4" s="424"/>
      <c r="D4" s="81">
        <v>77844</v>
      </c>
      <c r="E4" s="81">
        <f>SUM(E5,E7,E9,E11,E31,E42,E49,E70)</f>
        <v>78179.899999999994</v>
      </c>
      <c r="F4" s="82">
        <f>SUM(F5,F7,F9,F11,F31,F42,F49,F70)</f>
        <v>335.90000000000146</v>
      </c>
      <c r="G4" s="83">
        <f>IF(D4=0,0,F4/D4)</f>
        <v>4.3150403370844437E-3</v>
      </c>
      <c r="H4" s="84" t="s">
        <v>251</v>
      </c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6" t="e">
        <f>SUM(W5,W7,W9,W11,W31,#REF!,W42,W49,W70)</f>
        <v>#REF!</v>
      </c>
      <c r="X4" s="87" t="s">
        <v>149</v>
      </c>
      <c r="Y4" s="46"/>
    </row>
    <row r="5" spans="1:25" ht="21" customHeight="1" x14ac:dyDescent="0.15">
      <c r="A5" s="88" t="s">
        <v>249</v>
      </c>
      <c r="B5" s="89" t="s">
        <v>249</v>
      </c>
      <c r="C5" s="90" t="s">
        <v>263</v>
      </c>
      <c r="D5" s="91">
        <v>12000</v>
      </c>
      <c r="E5" s="91">
        <f>ROUND(W5/1000,0)</f>
        <v>12000</v>
      </c>
      <c r="F5" s="92">
        <f>E5-D5</f>
        <v>0</v>
      </c>
      <c r="G5" s="93">
        <f>IF(D5=0,0,F5/D5)</f>
        <v>0</v>
      </c>
      <c r="H5" s="94" t="s">
        <v>89</v>
      </c>
      <c r="I5" s="95"/>
      <c r="J5" s="96"/>
      <c r="K5" s="96"/>
      <c r="L5" s="96"/>
      <c r="M5" s="96"/>
      <c r="N5" s="96"/>
      <c r="O5" s="97"/>
      <c r="P5" s="97" t="s">
        <v>264</v>
      </c>
      <c r="Q5" s="97"/>
      <c r="R5" s="97"/>
      <c r="S5" s="97"/>
      <c r="T5" s="97"/>
      <c r="U5" s="97"/>
      <c r="V5" s="98"/>
      <c r="W5" s="98">
        <f>W6</f>
        <v>12000000</v>
      </c>
      <c r="X5" s="99" t="s">
        <v>149</v>
      </c>
    </row>
    <row r="6" spans="1:25" ht="21" customHeight="1" x14ac:dyDescent="0.15">
      <c r="A6" s="100" t="s">
        <v>276</v>
      </c>
      <c r="B6" s="101" t="s">
        <v>276</v>
      </c>
      <c r="C6" s="102" t="s">
        <v>276</v>
      </c>
      <c r="D6" s="103"/>
      <c r="E6" s="103"/>
      <c r="F6" s="104"/>
      <c r="G6" s="105"/>
      <c r="H6" s="106" t="s">
        <v>4</v>
      </c>
      <c r="I6" s="107"/>
      <c r="J6" s="108"/>
      <c r="K6" s="108"/>
      <c r="L6" s="109">
        <v>250000</v>
      </c>
      <c r="M6" s="109" t="s">
        <v>149</v>
      </c>
      <c r="N6" s="110" t="s">
        <v>130</v>
      </c>
      <c r="O6" s="109">
        <v>4</v>
      </c>
      <c r="P6" s="109" t="s">
        <v>101</v>
      </c>
      <c r="Q6" s="110" t="s">
        <v>130</v>
      </c>
      <c r="R6" s="111">
        <v>12</v>
      </c>
      <c r="S6" s="112" t="s">
        <v>108</v>
      </c>
      <c r="T6" s="112" t="s">
        <v>127</v>
      </c>
      <c r="U6" s="112"/>
      <c r="V6" s="109"/>
      <c r="W6" s="109">
        <f>L6*O6*R6</f>
        <v>12000000</v>
      </c>
      <c r="X6" s="113" t="s">
        <v>149</v>
      </c>
    </row>
    <row r="7" spans="1:25" s="33" customFormat="1" ht="19.5" customHeight="1" x14ac:dyDescent="0.15">
      <c r="A7" s="88" t="s">
        <v>114</v>
      </c>
      <c r="B7" s="89" t="s">
        <v>114</v>
      </c>
      <c r="C7" s="89" t="s">
        <v>114</v>
      </c>
      <c r="D7" s="91">
        <v>0</v>
      </c>
      <c r="E7" s="91">
        <f>ROUND(W7/1000,0)</f>
        <v>0</v>
      </c>
      <c r="F7" s="92">
        <f>E7-D7</f>
        <v>0</v>
      </c>
      <c r="G7" s="93">
        <f>IF(D7=0,0,F7/D7)</f>
        <v>0</v>
      </c>
      <c r="H7" s="94" t="s">
        <v>239</v>
      </c>
      <c r="I7" s="95"/>
      <c r="J7" s="96"/>
      <c r="K7" s="96"/>
      <c r="L7" s="96"/>
      <c r="M7" s="96"/>
      <c r="N7" s="96"/>
      <c r="O7" s="97"/>
      <c r="P7" s="97" t="s">
        <v>264</v>
      </c>
      <c r="Q7" s="97"/>
      <c r="R7" s="97"/>
      <c r="S7" s="97"/>
      <c r="T7" s="97"/>
      <c r="U7" s="97"/>
      <c r="V7" s="98"/>
      <c r="W7" s="98">
        <f>W8</f>
        <v>0</v>
      </c>
      <c r="X7" s="99" t="s">
        <v>149</v>
      </c>
      <c r="Y7" s="28"/>
    </row>
    <row r="8" spans="1:25" ht="21" customHeight="1" x14ac:dyDescent="0.15">
      <c r="A8" s="114" t="s">
        <v>152</v>
      </c>
      <c r="B8" s="115" t="s">
        <v>152</v>
      </c>
      <c r="C8" s="115" t="s">
        <v>152</v>
      </c>
      <c r="D8" s="103"/>
      <c r="E8" s="103"/>
      <c r="F8" s="104"/>
      <c r="G8" s="105"/>
      <c r="H8" s="106"/>
      <c r="I8" s="107"/>
      <c r="J8" s="108"/>
      <c r="K8" s="108"/>
      <c r="L8" s="109"/>
      <c r="M8" s="109"/>
      <c r="N8" s="110"/>
      <c r="O8" s="109"/>
      <c r="P8" s="109"/>
      <c r="Q8" s="110"/>
      <c r="R8" s="111"/>
      <c r="S8" s="112"/>
      <c r="T8" s="112"/>
      <c r="U8" s="112"/>
      <c r="V8" s="109"/>
      <c r="W8" s="109"/>
      <c r="X8" s="113"/>
    </row>
    <row r="9" spans="1:25" ht="21" customHeight="1" x14ac:dyDescent="0.15">
      <c r="A9" s="88" t="s">
        <v>118</v>
      </c>
      <c r="B9" s="89" t="s">
        <v>118</v>
      </c>
      <c r="C9" s="89" t="s">
        <v>118</v>
      </c>
      <c r="D9" s="91">
        <v>0</v>
      </c>
      <c r="E9" s="91">
        <f>ROUND(W9/1000,0)</f>
        <v>0</v>
      </c>
      <c r="F9" s="92">
        <f>E9-D9</f>
        <v>0</v>
      </c>
      <c r="G9" s="93">
        <f>IF(D9=0,0,F9/D9)</f>
        <v>0</v>
      </c>
      <c r="H9" s="94" t="s">
        <v>81</v>
      </c>
      <c r="I9" s="95"/>
      <c r="J9" s="96"/>
      <c r="K9" s="96"/>
      <c r="L9" s="96"/>
      <c r="M9" s="96"/>
      <c r="N9" s="96"/>
      <c r="O9" s="97"/>
      <c r="P9" s="97" t="s">
        <v>264</v>
      </c>
      <c r="Q9" s="97"/>
      <c r="R9" s="97"/>
      <c r="S9" s="97"/>
      <c r="T9" s="97"/>
      <c r="U9" s="97"/>
      <c r="V9" s="98"/>
      <c r="W9" s="98">
        <f>W10</f>
        <v>0</v>
      </c>
      <c r="X9" s="99" t="s">
        <v>149</v>
      </c>
    </row>
    <row r="10" spans="1:25" ht="21" customHeight="1" x14ac:dyDescent="0.15">
      <c r="A10" s="114" t="s">
        <v>152</v>
      </c>
      <c r="B10" s="115" t="s">
        <v>152</v>
      </c>
      <c r="C10" s="115" t="s">
        <v>152</v>
      </c>
      <c r="D10" s="116">
        <v>0</v>
      </c>
      <c r="E10" s="116">
        <v>0</v>
      </c>
      <c r="F10" s="117"/>
      <c r="G10" s="118"/>
      <c r="H10" s="119"/>
      <c r="I10" s="120"/>
      <c r="J10" s="121"/>
      <c r="K10" s="121"/>
      <c r="L10" s="121"/>
      <c r="M10" s="121"/>
      <c r="N10" s="121"/>
      <c r="O10" s="122"/>
      <c r="P10" s="122"/>
      <c r="Q10" s="122"/>
      <c r="R10" s="122"/>
      <c r="S10" s="122"/>
      <c r="T10" s="122"/>
      <c r="U10" s="122"/>
      <c r="V10" s="123"/>
      <c r="W10" s="123"/>
      <c r="X10" s="124"/>
    </row>
    <row r="11" spans="1:25" s="33" customFormat="1" ht="19.5" customHeight="1" x14ac:dyDescent="0.15">
      <c r="A11" s="88" t="s">
        <v>160</v>
      </c>
      <c r="B11" s="89" t="s">
        <v>160</v>
      </c>
      <c r="C11" s="125" t="s">
        <v>235</v>
      </c>
      <c r="D11" s="126">
        <v>59880</v>
      </c>
      <c r="E11" s="126">
        <f>SUM(E12,E15,E21,E28)</f>
        <v>60770.9</v>
      </c>
      <c r="F11" s="127">
        <f>E11-D11</f>
        <v>890.90000000000146</v>
      </c>
      <c r="G11" s="83">
        <f>IF(D11=0,0,F11/D11)</f>
        <v>1.4878089512358073E-2</v>
      </c>
      <c r="H11" s="128" t="s">
        <v>8</v>
      </c>
      <c r="I11" s="129"/>
      <c r="J11" s="130"/>
      <c r="K11" s="130"/>
      <c r="L11" s="129"/>
      <c r="M11" s="129"/>
      <c r="N11" s="129"/>
      <c r="O11" s="129"/>
      <c r="P11" s="129"/>
      <c r="Q11" s="131"/>
      <c r="R11" s="131"/>
      <c r="S11" s="131"/>
      <c r="T11" s="131"/>
      <c r="U11" s="131"/>
      <c r="V11" s="131"/>
      <c r="W11" s="132">
        <f>SUM(W12,W15,W21,W28)</f>
        <v>60771000</v>
      </c>
      <c r="X11" s="133" t="s">
        <v>149</v>
      </c>
      <c r="Y11" s="28"/>
    </row>
    <row r="12" spans="1:25" s="33" customFormat="1" ht="19.5" customHeight="1" x14ac:dyDescent="0.15">
      <c r="A12" s="100" t="s">
        <v>245</v>
      </c>
      <c r="B12" s="101" t="s">
        <v>152</v>
      </c>
      <c r="C12" s="89" t="s">
        <v>144</v>
      </c>
      <c r="D12" s="134">
        <v>0</v>
      </c>
      <c r="E12" s="134">
        <v>0</v>
      </c>
      <c r="F12" s="135">
        <f>E12-D12</f>
        <v>0</v>
      </c>
      <c r="G12" s="136">
        <f>IF(D12=0,0,F12/D12)</f>
        <v>0</v>
      </c>
      <c r="H12" s="137" t="s">
        <v>209</v>
      </c>
      <c r="I12" s="138"/>
      <c r="J12" s="139"/>
      <c r="K12" s="139"/>
      <c r="L12" s="139"/>
      <c r="M12" s="139"/>
      <c r="N12" s="139"/>
      <c r="O12" s="140"/>
      <c r="P12" s="140"/>
      <c r="Q12" s="140"/>
      <c r="R12" s="140"/>
      <c r="S12" s="140"/>
      <c r="T12" s="140"/>
      <c r="U12" s="141" t="s">
        <v>248</v>
      </c>
      <c r="V12" s="142"/>
      <c r="W12" s="143">
        <v>0</v>
      </c>
      <c r="X12" s="144" t="s">
        <v>149</v>
      </c>
      <c r="Y12" s="28"/>
    </row>
    <row r="13" spans="1:25" s="33" customFormat="1" ht="19.5" customHeight="1" x14ac:dyDescent="0.15">
      <c r="A13" s="100"/>
      <c r="B13" s="101"/>
      <c r="C13" s="101" t="s">
        <v>160</v>
      </c>
      <c r="D13" s="145"/>
      <c r="E13" s="145"/>
      <c r="F13" s="146"/>
      <c r="G13" s="147"/>
      <c r="H13" s="148"/>
      <c r="I13" s="149"/>
      <c r="J13" s="150"/>
      <c r="K13" s="150"/>
      <c r="L13" s="150"/>
      <c r="M13" s="150"/>
      <c r="N13" s="150"/>
      <c r="O13" s="151"/>
      <c r="P13" s="151"/>
      <c r="Q13" s="151"/>
      <c r="R13" s="151"/>
      <c r="S13" s="151"/>
      <c r="T13" s="151"/>
      <c r="U13" s="152"/>
      <c r="V13" s="153"/>
      <c r="W13" s="153"/>
      <c r="X13" s="154"/>
      <c r="Y13" s="28"/>
    </row>
    <row r="14" spans="1:25" s="33" customFormat="1" ht="19.5" customHeight="1" x14ac:dyDescent="0.15">
      <c r="A14" s="155"/>
      <c r="B14" s="101"/>
      <c r="C14" s="101"/>
      <c r="D14" s="116"/>
      <c r="E14" s="116"/>
      <c r="F14" s="156"/>
      <c r="G14" s="157"/>
      <c r="H14" s="158"/>
      <c r="I14" s="159"/>
      <c r="J14" s="160"/>
      <c r="K14" s="160"/>
      <c r="L14" s="161"/>
      <c r="M14" s="161"/>
      <c r="N14" s="162"/>
      <c r="O14" s="161"/>
      <c r="P14" s="163"/>
      <c r="Q14" s="164"/>
      <c r="R14" s="165"/>
      <c r="S14" s="166"/>
      <c r="T14" s="166"/>
      <c r="U14" s="167"/>
      <c r="V14" s="168"/>
      <c r="W14" s="159"/>
      <c r="X14" s="169"/>
      <c r="Y14" s="28"/>
    </row>
    <row r="15" spans="1:25" s="33" customFormat="1" ht="19.5" customHeight="1" x14ac:dyDescent="0.15">
      <c r="A15" s="155"/>
      <c r="B15" s="101"/>
      <c r="C15" s="89" t="s">
        <v>116</v>
      </c>
      <c r="D15" s="134">
        <v>5988</v>
      </c>
      <c r="E15" s="134">
        <f>SUM(E16:E20)</f>
        <v>6077</v>
      </c>
      <c r="F15" s="135">
        <f>E15-D15</f>
        <v>89</v>
      </c>
      <c r="G15" s="136">
        <f>IF(D15=0,0,F15/D15)</f>
        <v>1.4863059452237809E-2</v>
      </c>
      <c r="H15" s="137" t="s">
        <v>186</v>
      </c>
      <c r="I15" s="138"/>
      <c r="J15" s="139"/>
      <c r="K15" s="139"/>
      <c r="L15" s="139"/>
      <c r="M15" s="139"/>
      <c r="N15" s="139"/>
      <c r="O15" s="140"/>
      <c r="P15" s="140"/>
      <c r="Q15" s="140"/>
      <c r="R15" s="140"/>
      <c r="S15" s="140"/>
      <c r="T15" s="140"/>
      <c r="U15" s="141" t="s">
        <v>248</v>
      </c>
      <c r="V15" s="142"/>
      <c r="W15" s="142">
        <f>W16</f>
        <v>6077100</v>
      </c>
      <c r="X15" s="144" t="s">
        <v>149</v>
      </c>
      <c r="Y15" s="28"/>
    </row>
    <row r="16" spans="1:25" s="33" customFormat="1" ht="19.5" customHeight="1" x14ac:dyDescent="0.15">
      <c r="A16" s="155"/>
      <c r="B16" s="101"/>
      <c r="C16" s="101" t="s">
        <v>160</v>
      </c>
      <c r="D16" s="170">
        <v>5988</v>
      </c>
      <c r="E16" s="170">
        <f>ROUND(W16/1000,0)</f>
        <v>6077</v>
      </c>
      <c r="F16" s="171">
        <f>E16-D16</f>
        <v>89</v>
      </c>
      <c r="G16" s="172">
        <f>IF(D16=0,0,F16/D16)</f>
        <v>1.4863059452237809E-2</v>
      </c>
      <c r="H16" s="173" t="s">
        <v>240</v>
      </c>
      <c r="I16" s="174"/>
      <c r="J16" s="175"/>
      <c r="K16" s="175"/>
      <c r="L16" s="176"/>
      <c r="M16" s="176"/>
      <c r="N16" s="177"/>
      <c r="O16" s="176"/>
      <c r="P16" s="178"/>
      <c r="Q16" s="179"/>
      <c r="R16" s="180"/>
      <c r="S16" s="181"/>
      <c r="T16" s="181"/>
      <c r="U16" s="182" t="s">
        <v>143</v>
      </c>
      <c r="V16" s="183"/>
      <c r="W16" s="183">
        <f>SUM(W17:W19)</f>
        <v>6077100</v>
      </c>
      <c r="X16" s="184" t="s">
        <v>149</v>
      </c>
      <c r="Y16" s="28"/>
    </row>
    <row r="17" spans="1:25" s="33" customFormat="1" ht="19.5" customHeight="1" x14ac:dyDescent="0.15">
      <c r="A17" s="155"/>
      <c r="B17" s="101"/>
      <c r="C17" s="101"/>
      <c r="D17" s="103"/>
      <c r="E17" s="103"/>
      <c r="F17" s="104"/>
      <c r="G17" s="185"/>
      <c r="H17" s="110" t="s">
        <v>50</v>
      </c>
      <c r="I17" s="186"/>
      <c r="J17" s="187"/>
      <c r="K17" s="187"/>
      <c r="L17" s="188"/>
      <c r="M17" s="188"/>
      <c r="N17" s="189"/>
      <c r="O17" s="190"/>
      <c r="P17" s="191"/>
      <c r="Q17" s="192"/>
      <c r="R17" s="193"/>
      <c r="S17" s="194"/>
      <c r="T17" s="195"/>
      <c r="U17" s="412"/>
      <c r="V17" s="412"/>
      <c r="W17" s="196">
        <v>4930700</v>
      </c>
      <c r="X17" s="113" t="s">
        <v>149</v>
      </c>
      <c r="Y17" s="28"/>
    </row>
    <row r="18" spans="1:25" s="33" customFormat="1" ht="19.5" customHeight="1" x14ac:dyDescent="0.15">
      <c r="A18" s="155"/>
      <c r="B18" s="101"/>
      <c r="C18" s="101"/>
      <c r="D18" s="103"/>
      <c r="E18" s="103"/>
      <c r="F18" s="104"/>
      <c r="G18" s="185"/>
      <c r="H18" s="110" t="s">
        <v>95</v>
      </c>
      <c r="I18" s="196"/>
      <c r="J18" s="197"/>
      <c r="K18" s="197"/>
      <c r="L18" s="109">
        <v>236600</v>
      </c>
      <c r="M18" s="109" t="s">
        <v>149</v>
      </c>
      <c r="N18" s="198" t="s">
        <v>130</v>
      </c>
      <c r="O18" s="199">
        <v>4</v>
      </c>
      <c r="P18" s="107" t="s">
        <v>101</v>
      </c>
      <c r="Q18" s="200"/>
      <c r="R18" s="201"/>
      <c r="S18" s="202"/>
      <c r="T18" s="112" t="s">
        <v>127</v>
      </c>
      <c r="U18" s="203"/>
      <c r="V18" s="110"/>
      <c r="W18" s="196">
        <f>L18*O18</f>
        <v>946400</v>
      </c>
      <c r="X18" s="113" t="s">
        <v>149</v>
      </c>
      <c r="Y18" s="28"/>
    </row>
    <row r="19" spans="1:25" s="33" customFormat="1" ht="19.5" customHeight="1" x14ac:dyDescent="0.15">
      <c r="A19" s="155"/>
      <c r="B19" s="101"/>
      <c r="C19" s="101"/>
      <c r="D19" s="103"/>
      <c r="E19" s="103"/>
      <c r="F19" s="104"/>
      <c r="G19" s="185"/>
      <c r="H19" s="204" t="s">
        <v>210</v>
      </c>
      <c r="I19" s="196"/>
      <c r="J19" s="197"/>
      <c r="K19" s="197"/>
      <c r="L19" s="109"/>
      <c r="M19" s="109"/>
      <c r="N19" s="198"/>
      <c r="O19" s="199"/>
      <c r="P19" s="107"/>
      <c r="Q19" s="200"/>
      <c r="R19" s="201"/>
      <c r="S19" s="202"/>
      <c r="T19" s="112"/>
      <c r="U19" s="413"/>
      <c r="V19" s="413"/>
      <c r="W19" s="196">
        <v>200000</v>
      </c>
      <c r="X19" s="113" t="s">
        <v>149</v>
      </c>
      <c r="Y19" s="28"/>
    </row>
    <row r="20" spans="1:25" s="33" customFormat="1" ht="19.5" customHeight="1" x14ac:dyDescent="0.15">
      <c r="A20" s="155"/>
      <c r="B20" s="205"/>
      <c r="C20" s="206"/>
      <c r="D20" s="116"/>
      <c r="E20" s="116"/>
      <c r="F20" s="156"/>
      <c r="G20" s="157"/>
      <c r="H20" s="168"/>
      <c r="I20" s="161"/>
      <c r="J20" s="207"/>
      <c r="K20" s="207"/>
      <c r="L20" s="161"/>
      <c r="M20" s="161"/>
      <c r="N20" s="168"/>
      <c r="O20" s="161"/>
      <c r="P20" s="161"/>
      <c r="Q20" s="168"/>
      <c r="R20" s="168"/>
      <c r="S20" s="168"/>
      <c r="T20" s="168"/>
      <c r="U20" s="168"/>
      <c r="V20" s="168"/>
      <c r="W20" s="161"/>
      <c r="X20" s="169"/>
      <c r="Y20" s="28"/>
    </row>
    <row r="21" spans="1:25" s="33" customFormat="1" ht="19.5" customHeight="1" x14ac:dyDescent="0.15">
      <c r="A21" s="100"/>
      <c r="B21" s="101"/>
      <c r="C21" s="101" t="s">
        <v>107</v>
      </c>
      <c r="D21" s="134">
        <v>53892</v>
      </c>
      <c r="E21" s="134">
        <f>W21/1000</f>
        <v>54693.9</v>
      </c>
      <c r="F21" s="135">
        <f>E21-D21</f>
        <v>801.90000000000146</v>
      </c>
      <c r="G21" s="136">
        <f>IF(D21=0,0,F21/D21)</f>
        <v>1.4879759519038104E-2</v>
      </c>
      <c r="H21" s="137" t="s">
        <v>187</v>
      </c>
      <c r="I21" s="138"/>
      <c r="J21" s="139"/>
      <c r="K21" s="139"/>
      <c r="L21" s="139"/>
      <c r="M21" s="139"/>
      <c r="N21" s="139"/>
      <c r="O21" s="140"/>
      <c r="P21" s="140"/>
      <c r="Q21" s="140"/>
      <c r="R21" s="140"/>
      <c r="S21" s="140"/>
      <c r="T21" s="140"/>
      <c r="U21" s="141" t="s">
        <v>248</v>
      </c>
      <c r="V21" s="142"/>
      <c r="W21" s="143">
        <f>W22</f>
        <v>54693900</v>
      </c>
      <c r="X21" s="144" t="s">
        <v>149</v>
      </c>
      <c r="Y21" s="28"/>
    </row>
    <row r="22" spans="1:25" s="33" customFormat="1" ht="19.5" customHeight="1" x14ac:dyDescent="0.15">
      <c r="A22" s="100"/>
      <c r="B22" s="101"/>
      <c r="C22" s="101"/>
      <c r="D22" s="170">
        <v>53892</v>
      </c>
      <c r="E22" s="170">
        <f>W22/1000</f>
        <v>54693.9</v>
      </c>
      <c r="F22" s="171">
        <f>E22-D22</f>
        <v>801.90000000000146</v>
      </c>
      <c r="G22" s="208">
        <f>IF(D22=0,0,F22/D22)</f>
        <v>1.4879759519038104E-2</v>
      </c>
      <c r="H22" s="173" t="s">
        <v>240</v>
      </c>
      <c r="I22" s="174"/>
      <c r="J22" s="175"/>
      <c r="K22" s="175"/>
      <c r="L22" s="176"/>
      <c r="M22" s="176"/>
      <c r="N22" s="177"/>
      <c r="O22" s="176"/>
      <c r="P22" s="178"/>
      <c r="Q22" s="179"/>
      <c r="R22" s="180"/>
      <c r="S22" s="181"/>
      <c r="T22" s="181"/>
      <c r="U22" s="182" t="s">
        <v>143</v>
      </c>
      <c r="V22" s="183"/>
      <c r="W22" s="183">
        <f>SUM(W23:W25)</f>
        <v>54693900</v>
      </c>
      <c r="X22" s="184" t="s">
        <v>149</v>
      </c>
      <c r="Y22" s="28"/>
    </row>
    <row r="23" spans="1:25" s="33" customFormat="1" ht="19.5" customHeight="1" x14ac:dyDescent="0.15">
      <c r="A23" s="100"/>
      <c r="B23" s="101"/>
      <c r="C23" s="101"/>
      <c r="D23" s="209"/>
      <c r="E23" s="209"/>
      <c r="F23" s="210"/>
      <c r="G23" s="211"/>
      <c r="H23" s="110" t="s">
        <v>50</v>
      </c>
      <c r="I23" s="186"/>
      <c r="J23" s="187"/>
      <c r="K23" s="187"/>
      <c r="L23" s="188"/>
      <c r="M23" s="188"/>
      <c r="N23" s="189"/>
      <c r="O23" s="190"/>
      <c r="P23" s="191"/>
      <c r="Q23" s="192"/>
      <c r="R23" s="193"/>
      <c r="S23" s="194"/>
      <c r="T23" s="195"/>
      <c r="U23" s="412"/>
      <c r="V23" s="412"/>
      <c r="W23" s="196">
        <v>44376300</v>
      </c>
      <c r="X23" s="113" t="s">
        <v>149</v>
      </c>
      <c r="Y23" s="28"/>
    </row>
    <row r="24" spans="1:25" s="33" customFormat="1" ht="19.5" customHeight="1" x14ac:dyDescent="0.15">
      <c r="A24" s="100"/>
      <c r="B24" s="101"/>
      <c r="C24" s="101"/>
      <c r="D24" s="209"/>
      <c r="E24" s="209"/>
      <c r="F24" s="210"/>
      <c r="G24" s="211"/>
      <c r="H24" s="110" t="s">
        <v>95</v>
      </c>
      <c r="I24" s="196"/>
      <c r="J24" s="197"/>
      <c r="K24" s="197"/>
      <c r="L24" s="109">
        <v>2129400</v>
      </c>
      <c r="M24" s="109" t="s">
        <v>149</v>
      </c>
      <c r="N24" s="198" t="s">
        <v>130</v>
      </c>
      <c r="O24" s="199">
        <v>4</v>
      </c>
      <c r="P24" s="107" t="s">
        <v>101</v>
      </c>
      <c r="Q24" s="200"/>
      <c r="R24" s="201"/>
      <c r="S24" s="202"/>
      <c r="T24" s="112" t="s">
        <v>127</v>
      </c>
      <c r="U24" s="203"/>
      <c r="V24" s="110"/>
      <c r="W24" s="196">
        <f>L24*O24</f>
        <v>8517600</v>
      </c>
      <c r="X24" s="113" t="s">
        <v>149</v>
      </c>
      <c r="Y24" s="28"/>
    </row>
    <row r="25" spans="1:25" s="33" customFormat="1" ht="19.5" customHeight="1" x14ac:dyDescent="0.15">
      <c r="A25" s="100"/>
      <c r="B25" s="101"/>
      <c r="C25" s="101"/>
      <c r="D25" s="209"/>
      <c r="E25" s="209"/>
      <c r="F25" s="210"/>
      <c r="G25" s="211"/>
      <c r="H25" s="204" t="s">
        <v>210</v>
      </c>
      <c r="I25" s="196"/>
      <c r="J25" s="197"/>
      <c r="K25" s="197"/>
      <c r="L25" s="109"/>
      <c r="M25" s="109"/>
      <c r="N25" s="198"/>
      <c r="O25" s="199"/>
      <c r="P25" s="107"/>
      <c r="Q25" s="200"/>
      <c r="R25" s="201"/>
      <c r="S25" s="202"/>
      <c r="T25" s="112"/>
      <c r="U25" s="413"/>
      <c r="V25" s="413"/>
      <c r="W25" s="196">
        <v>1800000</v>
      </c>
      <c r="X25" s="113" t="s">
        <v>149</v>
      </c>
      <c r="Y25" s="28"/>
    </row>
    <row r="26" spans="1:25" ht="21" customHeight="1" x14ac:dyDescent="0.15">
      <c r="A26" s="100"/>
      <c r="B26" s="101"/>
      <c r="C26" s="101"/>
      <c r="D26" s="103"/>
      <c r="E26" s="103"/>
      <c r="F26" s="104"/>
      <c r="G26" s="212"/>
      <c r="H26" s="204" t="s">
        <v>324</v>
      </c>
      <c r="I26" s="110"/>
      <c r="J26" s="109"/>
      <c r="K26" s="109"/>
      <c r="L26" s="213"/>
      <c r="M26" s="214"/>
      <c r="N26" s="214"/>
      <c r="O26" s="215"/>
      <c r="P26" s="216"/>
      <c r="Q26" s="214"/>
      <c r="R26" s="217"/>
      <c r="S26" s="214"/>
      <c r="T26" s="214"/>
      <c r="U26" s="109"/>
      <c r="V26" s="196"/>
      <c r="W26" s="109">
        <v>0</v>
      </c>
      <c r="X26" s="113" t="s">
        <v>149</v>
      </c>
    </row>
    <row r="27" spans="1:25" ht="21" customHeight="1" x14ac:dyDescent="0.15">
      <c r="A27" s="100"/>
      <c r="B27" s="101"/>
      <c r="C27" s="101"/>
      <c r="D27" s="116"/>
      <c r="E27" s="116"/>
      <c r="F27" s="156"/>
      <c r="G27" s="218"/>
      <c r="H27" s="204"/>
      <c r="I27" s="110"/>
      <c r="J27" s="109"/>
      <c r="K27" s="109"/>
      <c r="L27" s="109"/>
      <c r="M27" s="107"/>
      <c r="N27" s="200"/>
      <c r="O27" s="219"/>
      <c r="P27" s="200"/>
      <c r="Q27" s="200"/>
      <c r="R27" s="220"/>
      <c r="S27" s="202"/>
      <c r="T27" s="112"/>
      <c r="U27" s="109"/>
      <c r="V27" s="196"/>
      <c r="W27" s="196"/>
      <c r="X27" s="113"/>
    </row>
    <row r="28" spans="1:25" ht="21" customHeight="1" x14ac:dyDescent="0.15">
      <c r="A28" s="100"/>
      <c r="B28" s="101"/>
      <c r="C28" s="89" t="s">
        <v>141</v>
      </c>
      <c r="D28" s="134">
        <v>0</v>
      </c>
      <c r="E28" s="134">
        <f>E29</f>
        <v>0</v>
      </c>
      <c r="F28" s="135">
        <f>E28-D28</f>
        <v>0</v>
      </c>
      <c r="G28" s="136">
        <f>IF(D28=0,0,F28/D28)</f>
        <v>0</v>
      </c>
      <c r="H28" s="137" t="s">
        <v>195</v>
      </c>
      <c r="I28" s="138"/>
      <c r="J28" s="139"/>
      <c r="K28" s="139"/>
      <c r="L28" s="139"/>
      <c r="M28" s="139"/>
      <c r="N28" s="139"/>
      <c r="O28" s="140"/>
      <c r="P28" s="140"/>
      <c r="Q28" s="140"/>
      <c r="R28" s="140"/>
      <c r="S28" s="140"/>
      <c r="T28" s="140"/>
      <c r="U28" s="141" t="s">
        <v>248</v>
      </c>
      <c r="V28" s="142"/>
      <c r="W28" s="142">
        <f>SUM(W29:W29)</f>
        <v>0</v>
      </c>
      <c r="X28" s="144" t="s">
        <v>149</v>
      </c>
    </row>
    <row r="29" spans="1:25" ht="21" customHeight="1" x14ac:dyDescent="0.15">
      <c r="A29" s="100"/>
      <c r="B29" s="101"/>
      <c r="C29" s="101" t="s">
        <v>160</v>
      </c>
      <c r="D29" s="103">
        <v>0</v>
      </c>
      <c r="E29" s="103">
        <f>ROUND(W29/1000,0)</f>
        <v>0</v>
      </c>
      <c r="F29" s="171">
        <f>E29-D29</f>
        <v>0</v>
      </c>
      <c r="G29" s="172">
        <f>IF(D29=0,0,F29/D29)</f>
        <v>0</v>
      </c>
      <c r="H29" s="204"/>
      <c r="I29" s="110"/>
      <c r="J29" s="109"/>
      <c r="K29" s="109"/>
      <c r="L29" s="109"/>
      <c r="M29" s="109"/>
      <c r="N29" s="110"/>
      <c r="O29" s="109"/>
      <c r="P29" s="109"/>
      <c r="Q29" s="110"/>
      <c r="R29" s="109"/>
      <c r="S29" s="109"/>
      <c r="T29" s="109"/>
      <c r="U29" s="109"/>
      <c r="V29" s="196"/>
      <c r="W29" s="196"/>
      <c r="X29" s="113"/>
    </row>
    <row r="30" spans="1:25" ht="21" customHeight="1" x14ac:dyDescent="0.15">
      <c r="A30" s="221"/>
      <c r="B30" s="206"/>
      <c r="C30" s="206"/>
      <c r="D30" s="116"/>
      <c r="E30" s="116"/>
      <c r="F30" s="156"/>
      <c r="G30" s="157"/>
      <c r="H30" s="158"/>
      <c r="I30" s="161"/>
      <c r="J30" s="207"/>
      <c r="K30" s="207"/>
      <c r="L30" s="222"/>
      <c r="M30" s="161"/>
      <c r="N30" s="207"/>
      <c r="O30" s="161"/>
      <c r="P30" s="161"/>
      <c r="Q30" s="161"/>
      <c r="R30" s="161"/>
      <c r="S30" s="161"/>
      <c r="T30" s="161"/>
      <c r="U30" s="161"/>
      <c r="V30" s="161"/>
      <c r="W30" s="161"/>
      <c r="X30" s="169"/>
    </row>
    <row r="31" spans="1:25" s="33" customFormat="1" ht="19.5" customHeight="1" x14ac:dyDescent="0.15">
      <c r="A31" s="88" t="s">
        <v>126</v>
      </c>
      <c r="B31" s="89" t="s">
        <v>126</v>
      </c>
      <c r="C31" s="125" t="s">
        <v>235</v>
      </c>
      <c r="D31" s="126">
        <v>600</v>
      </c>
      <c r="E31" s="126">
        <f>SUM(E32,E38)</f>
        <v>400</v>
      </c>
      <c r="F31" s="127">
        <f>E31-D31</f>
        <v>-200</v>
      </c>
      <c r="G31" s="83">
        <f>IF(D31=0,0,F31/D31)</f>
        <v>-0.33333333333333331</v>
      </c>
      <c r="H31" s="128" t="s">
        <v>244</v>
      </c>
      <c r="I31" s="129"/>
      <c r="J31" s="130"/>
      <c r="K31" s="130"/>
      <c r="L31" s="129"/>
      <c r="M31" s="129"/>
      <c r="N31" s="129"/>
      <c r="O31" s="129"/>
      <c r="P31" s="129" t="s">
        <v>243</v>
      </c>
      <c r="Q31" s="131"/>
      <c r="R31" s="131"/>
      <c r="S31" s="131"/>
      <c r="T31" s="131"/>
      <c r="U31" s="131"/>
      <c r="V31" s="131"/>
      <c r="W31" s="132">
        <f>W32+W38</f>
        <v>400000</v>
      </c>
      <c r="X31" s="133" t="s">
        <v>149</v>
      </c>
      <c r="Y31" s="28"/>
    </row>
    <row r="32" spans="1:25" ht="21" customHeight="1" x14ac:dyDescent="0.15">
      <c r="A32" s="100" t="s">
        <v>152</v>
      </c>
      <c r="B32" s="101" t="s">
        <v>152</v>
      </c>
      <c r="C32" s="89" t="s">
        <v>96</v>
      </c>
      <c r="D32" s="134">
        <v>0</v>
      </c>
      <c r="E32" s="134">
        <f>E33+E35</f>
        <v>0</v>
      </c>
      <c r="F32" s="135">
        <f>E32-D32</f>
        <v>0</v>
      </c>
      <c r="G32" s="136">
        <v>0</v>
      </c>
      <c r="H32" s="137" t="s">
        <v>215</v>
      </c>
      <c r="I32" s="138"/>
      <c r="J32" s="139"/>
      <c r="K32" s="139"/>
      <c r="L32" s="139"/>
      <c r="M32" s="139"/>
      <c r="N32" s="139"/>
      <c r="O32" s="140"/>
      <c r="P32" s="140"/>
      <c r="Q32" s="140"/>
      <c r="R32" s="140"/>
      <c r="S32" s="140"/>
      <c r="T32" s="140"/>
      <c r="U32" s="141" t="s">
        <v>248</v>
      </c>
      <c r="V32" s="142"/>
      <c r="W32" s="143">
        <f>SUM(W33,W35)</f>
        <v>0</v>
      </c>
      <c r="X32" s="144" t="s">
        <v>149</v>
      </c>
    </row>
    <row r="33" spans="1:26" ht="21" customHeight="1" x14ac:dyDescent="0.15">
      <c r="A33" s="100"/>
      <c r="B33" s="101"/>
      <c r="C33" s="101" t="s">
        <v>126</v>
      </c>
      <c r="D33" s="103">
        <v>0</v>
      </c>
      <c r="E33" s="103">
        <f>ROUND(W33/1000,0)</f>
        <v>0</v>
      </c>
      <c r="F33" s="171">
        <f>E33-D33</f>
        <v>0</v>
      </c>
      <c r="G33" s="172">
        <v>0</v>
      </c>
      <c r="H33" s="223" t="s">
        <v>237</v>
      </c>
      <c r="I33" s="224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411" t="s">
        <v>248</v>
      </c>
      <c r="V33" s="411"/>
      <c r="W33" s="225">
        <f>SUM(W34:W34)</f>
        <v>0</v>
      </c>
      <c r="X33" s="226" t="s">
        <v>149</v>
      </c>
    </row>
    <row r="34" spans="1:26" ht="21.75" customHeight="1" x14ac:dyDescent="0.15">
      <c r="A34" s="100"/>
      <c r="B34" s="101"/>
      <c r="C34" s="101"/>
      <c r="D34" s="116"/>
      <c r="E34" s="116"/>
      <c r="F34" s="104"/>
      <c r="G34" s="105"/>
      <c r="H34" s="204"/>
      <c r="I34" s="110"/>
      <c r="J34" s="109"/>
      <c r="K34" s="109"/>
      <c r="L34" s="109"/>
      <c r="M34" s="112"/>
      <c r="N34" s="200"/>
      <c r="O34" s="214"/>
      <c r="P34" s="200"/>
      <c r="Q34" s="227"/>
      <c r="R34" s="202"/>
      <c r="S34" s="202"/>
      <c r="T34" s="112"/>
      <c r="U34" s="109"/>
      <c r="V34" s="196"/>
      <c r="W34" s="196"/>
      <c r="X34" s="113"/>
    </row>
    <row r="35" spans="1:26" ht="18" customHeight="1" x14ac:dyDescent="0.15">
      <c r="A35" s="100"/>
      <c r="B35" s="101"/>
      <c r="C35" s="101"/>
      <c r="D35" s="103">
        <v>0</v>
      </c>
      <c r="E35" s="103">
        <f>ROUND(W35/1000,0)</f>
        <v>0</v>
      </c>
      <c r="F35" s="171">
        <f>E35-D35</f>
        <v>0</v>
      </c>
      <c r="G35" s="228">
        <f>IF(D35=0,0,F35/D35)</f>
        <v>0</v>
      </c>
      <c r="H35" s="223" t="s">
        <v>237</v>
      </c>
      <c r="I35" s="224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411" t="s">
        <v>248</v>
      </c>
      <c r="V35" s="411"/>
      <c r="W35" s="225">
        <f>W36</f>
        <v>0</v>
      </c>
      <c r="X35" s="226" t="s">
        <v>149</v>
      </c>
    </row>
    <row r="36" spans="1:26" ht="18" customHeight="1" x14ac:dyDescent="0.15">
      <c r="A36" s="100"/>
      <c r="B36" s="101"/>
      <c r="C36" s="101"/>
      <c r="D36" s="103"/>
      <c r="E36" s="103"/>
      <c r="F36" s="104"/>
      <c r="G36" s="105"/>
      <c r="H36" s="204" t="s">
        <v>21</v>
      </c>
      <c r="I36" s="110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12"/>
      <c r="V36" s="112"/>
      <c r="W36" s="196"/>
      <c r="X36" s="113" t="s">
        <v>149</v>
      </c>
    </row>
    <row r="37" spans="1:26" ht="18" customHeight="1" x14ac:dyDescent="0.15">
      <c r="A37" s="100"/>
      <c r="B37" s="101"/>
      <c r="C37" s="115"/>
      <c r="D37" s="116"/>
      <c r="E37" s="116"/>
      <c r="F37" s="156"/>
      <c r="G37" s="229"/>
      <c r="H37" s="204"/>
      <c r="I37" s="110"/>
      <c r="J37" s="109"/>
      <c r="K37" s="109"/>
      <c r="L37" s="109"/>
      <c r="M37" s="112"/>
      <c r="N37" s="200"/>
      <c r="O37" s="214"/>
      <c r="P37" s="200"/>
      <c r="Q37" s="227"/>
      <c r="R37" s="202"/>
      <c r="S37" s="202"/>
      <c r="T37" s="112"/>
      <c r="U37" s="109"/>
      <c r="V37" s="196"/>
      <c r="W37" s="196"/>
      <c r="X37" s="113"/>
    </row>
    <row r="38" spans="1:26" ht="18" customHeight="1" x14ac:dyDescent="0.15">
      <c r="A38" s="100"/>
      <c r="B38" s="101"/>
      <c r="C38" s="101" t="s">
        <v>117</v>
      </c>
      <c r="D38" s="134">
        <v>600</v>
      </c>
      <c r="E38" s="134">
        <f>E39</f>
        <v>400</v>
      </c>
      <c r="F38" s="135">
        <f>E38-D38</f>
        <v>-200</v>
      </c>
      <c r="G38" s="136">
        <f>IF(D38=0,0,F38/D38)</f>
        <v>-0.33333333333333331</v>
      </c>
      <c r="H38" s="137" t="s">
        <v>192</v>
      </c>
      <c r="I38" s="138"/>
      <c r="J38" s="139"/>
      <c r="K38" s="139"/>
      <c r="L38" s="139"/>
      <c r="M38" s="139"/>
      <c r="N38" s="139"/>
      <c r="O38" s="140"/>
      <c r="P38" s="140"/>
      <c r="Q38" s="140"/>
      <c r="R38" s="140"/>
      <c r="S38" s="140"/>
      <c r="T38" s="140"/>
      <c r="U38" s="141" t="s">
        <v>248</v>
      </c>
      <c r="V38" s="142"/>
      <c r="W38" s="142">
        <f>W39</f>
        <v>400000</v>
      </c>
      <c r="X38" s="144" t="s">
        <v>149</v>
      </c>
    </row>
    <row r="39" spans="1:26" ht="25.5" customHeight="1" x14ac:dyDescent="0.15">
      <c r="A39" s="100"/>
      <c r="B39" s="101"/>
      <c r="C39" s="101" t="s">
        <v>126</v>
      </c>
      <c r="D39" s="103">
        <v>600</v>
      </c>
      <c r="E39" s="103">
        <f>ROUND(W39/1000,0)</f>
        <v>400</v>
      </c>
      <c r="F39" s="171">
        <f>E39-D39</f>
        <v>-200</v>
      </c>
      <c r="G39" s="172">
        <f>IF(D39=0,0,F39/D39)</f>
        <v>-0.33333333333333331</v>
      </c>
      <c r="H39" s="223" t="s">
        <v>94</v>
      </c>
      <c r="I39" s="224"/>
      <c r="J39" s="176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411" t="s">
        <v>248</v>
      </c>
      <c r="V39" s="411"/>
      <c r="W39" s="225">
        <f>SUM(W40:W40)</f>
        <v>400000</v>
      </c>
      <c r="X39" s="226" t="s">
        <v>149</v>
      </c>
    </row>
    <row r="40" spans="1:26" ht="21" customHeight="1" x14ac:dyDescent="0.15">
      <c r="A40" s="100"/>
      <c r="B40" s="101"/>
      <c r="C40" s="101"/>
      <c r="D40" s="103"/>
      <c r="E40" s="103"/>
      <c r="F40" s="104"/>
      <c r="G40" s="185"/>
      <c r="H40" s="204" t="s">
        <v>83</v>
      </c>
      <c r="I40" s="110"/>
      <c r="J40" s="109"/>
      <c r="K40" s="109"/>
      <c r="L40" s="213">
        <v>100000</v>
      </c>
      <c r="M40" s="214" t="s">
        <v>149</v>
      </c>
      <c r="N40" s="214" t="s">
        <v>130</v>
      </c>
      <c r="O40" s="109">
        <v>4</v>
      </c>
      <c r="P40" s="109" t="s">
        <v>108</v>
      </c>
      <c r="Q40" s="214"/>
      <c r="R40" s="217"/>
      <c r="S40" s="214"/>
      <c r="T40" s="214" t="s">
        <v>127</v>
      </c>
      <c r="U40" s="109"/>
      <c r="V40" s="196"/>
      <c r="W40" s="196">
        <f>L40*O40</f>
        <v>400000</v>
      </c>
      <c r="X40" s="113" t="s">
        <v>149</v>
      </c>
    </row>
    <row r="41" spans="1:26" ht="21" customHeight="1" x14ac:dyDescent="0.15">
      <c r="A41" s="114"/>
      <c r="B41" s="115"/>
      <c r="C41" s="115"/>
      <c r="D41" s="116"/>
      <c r="E41" s="116"/>
      <c r="F41" s="156"/>
      <c r="G41" s="229"/>
      <c r="H41" s="158"/>
      <c r="I41" s="168"/>
      <c r="J41" s="161"/>
      <c r="K41" s="161"/>
      <c r="L41" s="161"/>
      <c r="M41" s="166"/>
      <c r="N41" s="230"/>
      <c r="O41" s="231"/>
      <c r="P41" s="230"/>
      <c r="Q41" s="232"/>
      <c r="R41" s="233"/>
      <c r="S41" s="233"/>
      <c r="T41" s="166"/>
      <c r="U41" s="161"/>
      <c r="V41" s="159"/>
      <c r="W41" s="159"/>
      <c r="X41" s="169"/>
    </row>
    <row r="42" spans="1:26" ht="21" customHeight="1" x14ac:dyDescent="0.15">
      <c r="A42" s="88" t="s">
        <v>125</v>
      </c>
      <c r="B42" s="89" t="s">
        <v>125</v>
      </c>
      <c r="C42" s="125" t="s">
        <v>235</v>
      </c>
      <c r="D42" s="126">
        <v>0</v>
      </c>
      <c r="E42" s="126">
        <f>SUM(E43,E46)</f>
        <v>0</v>
      </c>
      <c r="F42" s="127">
        <f>E42-D42</f>
        <v>0</v>
      </c>
      <c r="G42" s="83">
        <f>IF(D42=0,0,F42/D42)</f>
        <v>0</v>
      </c>
      <c r="H42" s="128" t="s">
        <v>279</v>
      </c>
      <c r="I42" s="129"/>
      <c r="J42" s="130"/>
      <c r="K42" s="130"/>
      <c r="L42" s="129"/>
      <c r="M42" s="129"/>
      <c r="N42" s="129"/>
      <c r="O42" s="129"/>
      <c r="P42" s="129" t="s">
        <v>243</v>
      </c>
      <c r="Q42" s="131"/>
      <c r="R42" s="131"/>
      <c r="S42" s="131"/>
      <c r="T42" s="131"/>
      <c r="U42" s="131"/>
      <c r="V42" s="131"/>
      <c r="W42" s="132">
        <f>W44+W46</f>
        <v>0</v>
      </c>
      <c r="X42" s="133" t="s">
        <v>149</v>
      </c>
    </row>
    <row r="43" spans="1:26" ht="21" customHeight="1" x14ac:dyDescent="0.15">
      <c r="A43" s="100"/>
      <c r="B43" s="101"/>
      <c r="C43" s="89" t="s">
        <v>129</v>
      </c>
      <c r="D43" s="134">
        <v>0</v>
      </c>
      <c r="E43" s="134">
        <f>E44</f>
        <v>0</v>
      </c>
      <c r="F43" s="135">
        <f>E43-D43</f>
        <v>0</v>
      </c>
      <c r="G43" s="136">
        <f>IF(D43=0,0,F43/D43)</f>
        <v>0</v>
      </c>
      <c r="H43" s="137" t="s">
        <v>69</v>
      </c>
      <c r="I43" s="138"/>
      <c r="J43" s="139"/>
      <c r="K43" s="139"/>
      <c r="L43" s="139"/>
      <c r="M43" s="139"/>
      <c r="N43" s="139"/>
      <c r="O43" s="140"/>
      <c r="P43" s="140"/>
      <c r="Q43" s="140"/>
      <c r="R43" s="140"/>
      <c r="S43" s="140"/>
      <c r="T43" s="140"/>
      <c r="U43" s="141" t="s">
        <v>248</v>
      </c>
      <c r="V43" s="142"/>
      <c r="W43" s="143">
        <f>SUM(W44:W44)</f>
        <v>0</v>
      </c>
      <c r="X43" s="144" t="s">
        <v>149</v>
      </c>
      <c r="Y43" s="44"/>
      <c r="Z43" s="43"/>
    </row>
    <row r="44" spans="1:26" ht="21" customHeight="1" x14ac:dyDescent="0.15">
      <c r="A44" s="100"/>
      <c r="B44" s="101"/>
      <c r="C44" s="101" t="s">
        <v>125</v>
      </c>
      <c r="D44" s="103">
        <v>0</v>
      </c>
      <c r="E44" s="103">
        <f>ROUND(W44/1000,0)</f>
        <v>0</v>
      </c>
      <c r="F44" s="171">
        <f>E44-D44</f>
        <v>0</v>
      </c>
      <c r="G44" s="228">
        <f>IF(D44=0,0,F44/D44)</f>
        <v>0</v>
      </c>
      <c r="H44" s="223" t="s">
        <v>69</v>
      </c>
      <c r="I44" s="224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411" t="s">
        <v>248</v>
      </c>
      <c r="V44" s="411"/>
      <c r="W44" s="225">
        <f>W45</f>
        <v>0</v>
      </c>
      <c r="X44" s="226" t="s">
        <v>149</v>
      </c>
      <c r="Y44" s="44"/>
      <c r="Z44" s="43"/>
    </row>
    <row r="45" spans="1:26" ht="21" customHeight="1" x14ac:dyDescent="0.15">
      <c r="A45" s="100"/>
      <c r="B45" s="101"/>
      <c r="C45" s="101"/>
      <c r="D45" s="103"/>
      <c r="E45" s="103"/>
      <c r="F45" s="104"/>
      <c r="G45" s="105"/>
      <c r="H45" s="204"/>
      <c r="I45" s="110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12"/>
      <c r="V45" s="112"/>
      <c r="W45" s="196"/>
      <c r="X45" s="113"/>
      <c r="Y45" s="44"/>
      <c r="Z45" s="43"/>
    </row>
    <row r="46" spans="1:26" ht="21" customHeight="1" x14ac:dyDescent="0.15">
      <c r="A46" s="100"/>
      <c r="B46" s="101"/>
      <c r="C46" s="89" t="s">
        <v>136</v>
      </c>
      <c r="D46" s="134">
        <v>0</v>
      </c>
      <c r="E46" s="134">
        <f>E47</f>
        <v>0</v>
      </c>
      <c r="F46" s="135">
        <f>E46-D46</f>
        <v>0</v>
      </c>
      <c r="G46" s="136">
        <f>IF(D46=0,0,F46/D46)</f>
        <v>0</v>
      </c>
      <c r="H46" s="137" t="s">
        <v>211</v>
      </c>
      <c r="I46" s="138"/>
      <c r="J46" s="139"/>
      <c r="K46" s="139"/>
      <c r="L46" s="139"/>
      <c r="M46" s="139"/>
      <c r="N46" s="139"/>
      <c r="O46" s="140"/>
      <c r="P46" s="140"/>
      <c r="Q46" s="140"/>
      <c r="R46" s="140"/>
      <c r="S46" s="140"/>
      <c r="T46" s="140"/>
      <c r="U46" s="141" t="s">
        <v>248</v>
      </c>
      <c r="V46" s="142"/>
      <c r="W46" s="142">
        <f>SUM(W47:W47)</f>
        <v>0</v>
      </c>
      <c r="X46" s="144" t="s">
        <v>149</v>
      </c>
      <c r="Y46" s="44"/>
      <c r="Z46" s="43"/>
    </row>
    <row r="47" spans="1:26" ht="21" customHeight="1" x14ac:dyDescent="0.15">
      <c r="A47" s="100"/>
      <c r="B47" s="101"/>
      <c r="C47" s="101" t="s">
        <v>125</v>
      </c>
      <c r="D47" s="103">
        <v>0</v>
      </c>
      <c r="E47" s="103">
        <f>ROUND(W47/1000,0)</f>
        <v>0</v>
      </c>
      <c r="F47" s="171">
        <f>E47-D47</f>
        <v>0</v>
      </c>
      <c r="G47" s="228">
        <f>IF(D47=0,0,F47/D47)</f>
        <v>0</v>
      </c>
      <c r="H47" s="223" t="s">
        <v>211</v>
      </c>
      <c r="I47" s="224"/>
      <c r="J47" s="109"/>
      <c r="K47" s="109"/>
      <c r="L47" s="109"/>
      <c r="M47" s="112"/>
      <c r="N47" s="200"/>
      <c r="O47" s="214"/>
      <c r="P47" s="200"/>
      <c r="Q47" s="227"/>
      <c r="R47" s="202"/>
      <c r="S47" s="202"/>
      <c r="T47" s="112"/>
      <c r="U47" s="411" t="s">
        <v>248</v>
      </c>
      <c r="V47" s="411"/>
      <c r="W47" s="225">
        <v>0</v>
      </c>
      <c r="X47" s="226" t="s">
        <v>149</v>
      </c>
      <c r="Y47" s="44"/>
      <c r="Z47" s="43"/>
    </row>
    <row r="48" spans="1:26" ht="21" customHeight="1" x14ac:dyDescent="0.15">
      <c r="A48" s="100"/>
      <c r="B48" s="101"/>
      <c r="C48" s="101" t="s">
        <v>236</v>
      </c>
      <c r="D48" s="103"/>
      <c r="E48" s="103"/>
      <c r="F48" s="104"/>
      <c r="G48" s="105"/>
      <c r="H48" s="158"/>
      <c r="I48" s="168"/>
      <c r="J48" s="109"/>
      <c r="K48" s="109"/>
      <c r="L48" s="109"/>
      <c r="M48" s="112"/>
      <c r="N48" s="200"/>
      <c r="O48" s="214"/>
      <c r="P48" s="200"/>
      <c r="Q48" s="227"/>
      <c r="R48" s="202"/>
      <c r="S48" s="202"/>
      <c r="T48" s="112"/>
      <c r="U48" s="166"/>
      <c r="V48" s="166"/>
      <c r="W48" s="159"/>
      <c r="X48" s="169"/>
      <c r="Y48" s="44"/>
      <c r="Z48" s="43"/>
    </row>
    <row r="49" spans="1:24" ht="21" customHeight="1" x14ac:dyDescent="0.15">
      <c r="A49" s="88" t="s">
        <v>161</v>
      </c>
      <c r="B49" s="89" t="s">
        <v>161</v>
      </c>
      <c r="C49" s="125" t="s">
        <v>235</v>
      </c>
      <c r="D49" s="126">
        <v>4625</v>
      </c>
      <c r="E49" s="126">
        <f>SUM(E50,E63,E67)</f>
        <v>4149</v>
      </c>
      <c r="F49" s="127">
        <f>E49-D49</f>
        <v>-476</v>
      </c>
      <c r="G49" s="83">
        <f>IF(D49=0,0,F49/D49)</f>
        <v>-0.10291891891891893</v>
      </c>
      <c r="H49" s="128" t="s">
        <v>238</v>
      </c>
      <c r="I49" s="129"/>
      <c r="J49" s="130"/>
      <c r="K49" s="130"/>
      <c r="L49" s="129"/>
      <c r="M49" s="129"/>
      <c r="N49" s="129"/>
      <c r="O49" s="129"/>
      <c r="P49" s="129" t="s">
        <v>243</v>
      </c>
      <c r="Q49" s="131"/>
      <c r="R49" s="131"/>
      <c r="S49" s="131"/>
      <c r="T49" s="131"/>
      <c r="U49" s="131"/>
      <c r="V49" s="131"/>
      <c r="W49" s="132">
        <f>SUM(W50,W63,W67)</f>
        <v>4149000</v>
      </c>
      <c r="X49" s="133" t="s">
        <v>149</v>
      </c>
    </row>
    <row r="50" spans="1:24" ht="21" customHeight="1" x14ac:dyDescent="0.15">
      <c r="A50" s="100"/>
      <c r="B50" s="101"/>
      <c r="C50" s="89" t="s">
        <v>155</v>
      </c>
      <c r="D50" s="134">
        <v>4254</v>
      </c>
      <c r="E50" s="134">
        <f>SUM(E51,E54,E57,E60)</f>
        <v>3678</v>
      </c>
      <c r="F50" s="135">
        <f>E50-D50</f>
        <v>-576</v>
      </c>
      <c r="G50" s="136">
        <f>IF(D50=0,0,F50/D50)</f>
        <v>-0.13540197461212977</v>
      </c>
      <c r="H50" s="137" t="s">
        <v>72</v>
      </c>
      <c r="I50" s="138"/>
      <c r="J50" s="139"/>
      <c r="K50" s="139"/>
      <c r="L50" s="139"/>
      <c r="M50" s="139"/>
      <c r="N50" s="139"/>
      <c r="O50" s="140"/>
      <c r="P50" s="140"/>
      <c r="Q50" s="140"/>
      <c r="R50" s="140"/>
      <c r="S50" s="140"/>
      <c r="T50" s="140"/>
      <c r="U50" s="141" t="s">
        <v>248</v>
      </c>
      <c r="V50" s="142"/>
      <c r="W50" s="143">
        <f>SUM(W51,W54,W57,W60)</f>
        <v>3678000</v>
      </c>
      <c r="X50" s="144" t="s">
        <v>149</v>
      </c>
    </row>
    <row r="51" spans="1:24" ht="21" customHeight="1" x14ac:dyDescent="0.15">
      <c r="A51" s="100"/>
      <c r="B51" s="101"/>
      <c r="C51" s="101" t="s">
        <v>161</v>
      </c>
      <c r="D51" s="103">
        <v>4009</v>
      </c>
      <c r="E51" s="103">
        <f>ROUND(W51/1000,0)</f>
        <v>3167</v>
      </c>
      <c r="F51" s="171">
        <f>E51-D51</f>
        <v>-842</v>
      </c>
      <c r="G51" s="228">
        <f>IF(D51=0,0,F51/D51)</f>
        <v>-0.21002743826390621</v>
      </c>
      <c r="H51" s="223" t="s">
        <v>93</v>
      </c>
      <c r="I51" s="224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411" t="s">
        <v>248</v>
      </c>
      <c r="V51" s="411"/>
      <c r="W51" s="225">
        <f>ROUNDUP(SUM(V52:W53),-3)</f>
        <v>3167000</v>
      </c>
      <c r="X51" s="226" t="s">
        <v>149</v>
      </c>
    </row>
    <row r="52" spans="1:24" ht="21" customHeight="1" x14ac:dyDescent="0.15">
      <c r="A52" s="100"/>
      <c r="B52" s="101"/>
      <c r="C52" s="101"/>
      <c r="D52" s="103"/>
      <c r="E52" s="103"/>
      <c r="F52" s="104"/>
      <c r="G52" s="105"/>
      <c r="H52" s="204" t="s">
        <v>84</v>
      </c>
      <c r="I52" s="110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12"/>
      <c r="V52" s="112"/>
      <c r="W52" s="196">
        <v>3166654</v>
      </c>
      <c r="X52" s="113" t="s">
        <v>149</v>
      </c>
    </row>
    <row r="53" spans="1:24" ht="21" customHeight="1" x14ac:dyDescent="0.15">
      <c r="A53" s="100"/>
      <c r="B53" s="101"/>
      <c r="C53" s="101"/>
      <c r="D53" s="116"/>
      <c r="E53" s="116"/>
      <c r="F53" s="156"/>
      <c r="G53" s="229"/>
      <c r="H53" s="158"/>
      <c r="I53" s="168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6"/>
      <c r="V53" s="166"/>
      <c r="W53" s="159"/>
      <c r="X53" s="169"/>
    </row>
    <row r="54" spans="1:24" ht="21" customHeight="1" x14ac:dyDescent="0.15">
      <c r="A54" s="100"/>
      <c r="B54" s="101"/>
      <c r="C54" s="101"/>
      <c r="D54" s="103">
        <v>0</v>
      </c>
      <c r="E54" s="103">
        <f>ROUND(W54/1000,0)</f>
        <v>0</v>
      </c>
      <c r="F54" s="171">
        <f>E54-D54</f>
        <v>0</v>
      </c>
      <c r="G54" s="228">
        <f>IF(D54=0,0,F54/D54)</f>
        <v>0</v>
      </c>
      <c r="H54" s="223" t="s">
        <v>77</v>
      </c>
      <c r="I54" s="224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411" t="s">
        <v>248</v>
      </c>
      <c r="V54" s="411"/>
      <c r="W54" s="225">
        <v>0</v>
      </c>
      <c r="X54" s="226" t="s">
        <v>149</v>
      </c>
    </row>
    <row r="55" spans="1:24" ht="21" customHeight="1" x14ac:dyDescent="0.15">
      <c r="A55" s="100"/>
      <c r="B55" s="101"/>
      <c r="C55" s="101"/>
      <c r="D55" s="103"/>
      <c r="E55" s="103"/>
      <c r="F55" s="104"/>
      <c r="G55" s="105"/>
      <c r="H55" s="204" t="s">
        <v>200</v>
      </c>
      <c r="I55" s="110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12"/>
      <c r="V55" s="112"/>
      <c r="W55" s="196">
        <v>0</v>
      </c>
      <c r="X55" s="113" t="s">
        <v>149</v>
      </c>
    </row>
    <row r="56" spans="1:24" ht="21" customHeight="1" x14ac:dyDescent="0.15">
      <c r="A56" s="100"/>
      <c r="B56" s="101"/>
      <c r="C56" s="101"/>
      <c r="D56" s="116"/>
      <c r="E56" s="116"/>
      <c r="F56" s="156"/>
      <c r="G56" s="229"/>
      <c r="H56" s="158"/>
      <c r="I56" s="168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6"/>
      <c r="V56" s="166"/>
      <c r="W56" s="159"/>
      <c r="X56" s="169"/>
    </row>
    <row r="57" spans="1:24" ht="21" customHeight="1" x14ac:dyDescent="0.15">
      <c r="A57" s="100"/>
      <c r="B57" s="101"/>
      <c r="C57" s="101"/>
      <c r="D57" s="170">
        <v>136</v>
      </c>
      <c r="E57" s="170">
        <f>ROUND(W57/1000,0)</f>
        <v>111</v>
      </c>
      <c r="F57" s="171">
        <f>E57-D57</f>
        <v>-25</v>
      </c>
      <c r="G57" s="228">
        <f>IF(D57=0,0,F57/D57)</f>
        <v>-0.18382352941176472</v>
      </c>
      <c r="H57" s="223" t="s">
        <v>80</v>
      </c>
      <c r="I57" s="224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411" t="s">
        <v>248</v>
      </c>
      <c r="V57" s="411"/>
      <c r="W57" s="225">
        <f>ROUNDUP(SUM(V58:W58),-3)</f>
        <v>111000</v>
      </c>
      <c r="X57" s="226" t="s">
        <v>149</v>
      </c>
    </row>
    <row r="58" spans="1:24" ht="21" customHeight="1" x14ac:dyDescent="0.15">
      <c r="A58" s="100"/>
      <c r="B58" s="101"/>
      <c r="C58" s="101"/>
      <c r="D58" s="103"/>
      <c r="E58" s="103"/>
      <c r="F58" s="104"/>
      <c r="G58" s="105"/>
      <c r="H58" s="204" t="s">
        <v>92</v>
      </c>
      <c r="I58" s="110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12"/>
      <c r="V58" s="112"/>
      <c r="W58" s="196">
        <v>110807</v>
      </c>
      <c r="X58" s="113" t="s">
        <v>149</v>
      </c>
    </row>
    <row r="59" spans="1:24" ht="21" customHeight="1" x14ac:dyDescent="0.15">
      <c r="A59" s="100"/>
      <c r="B59" s="101"/>
      <c r="C59" s="101"/>
      <c r="D59" s="116"/>
      <c r="E59" s="116"/>
      <c r="F59" s="156"/>
      <c r="G59" s="229"/>
      <c r="H59" s="158"/>
      <c r="I59" s="168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6"/>
      <c r="V59" s="166"/>
      <c r="W59" s="159"/>
      <c r="X59" s="169"/>
    </row>
    <row r="60" spans="1:24" ht="21" customHeight="1" x14ac:dyDescent="0.15">
      <c r="A60" s="100"/>
      <c r="B60" s="101"/>
      <c r="C60" s="101"/>
      <c r="D60" s="170">
        <v>109</v>
      </c>
      <c r="E60" s="170">
        <f>ROUND(W60/1000,0)</f>
        <v>400</v>
      </c>
      <c r="F60" s="171">
        <f>E60-D60</f>
        <v>291</v>
      </c>
      <c r="G60" s="228">
        <f>IF(D60=0,0,F60/D60)</f>
        <v>2.669724770642202</v>
      </c>
      <c r="H60" s="223" t="s">
        <v>59</v>
      </c>
      <c r="I60" s="224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411" t="s">
        <v>248</v>
      </c>
      <c r="V60" s="411"/>
      <c r="W60" s="225">
        <f>ROUND(SUM(V61:W61),-3)</f>
        <v>400000</v>
      </c>
      <c r="X60" s="226" t="s">
        <v>149</v>
      </c>
    </row>
    <row r="61" spans="1:24" ht="21" customHeight="1" x14ac:dyDescent="0.15">
      <c r="A61" s="100"/>
      <c r="B61" s="101"/>
      <c r="C61" s="101"/>
      <c r="D61" s="103"/>
      <c r="E61" s="103"/>
      <c r="F61" s="104"/>
      <c r="G61" s="105"/>
      <c r="H61" s="204" t="s">
        <v>79</v>
      </c>
      <c r="I61" s="110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12"/>
      <c r="V61" s="112"/>
      <c r="W61" s="196">
        <v>399692</v>
      </c>
      <c r="X61" s="113" t="s">
        <v>149</v>
      </c>
    </row>
    <row r="62" spans="1:24" ht="21" customHeight="1" x14ac:dyDescent="0.15">
      <c r="A62" s="100"/>
      <c r="B62" s="101"/>
      <c r="C62" s="101"/>
      <c r="D62" s="103"/>
      <c r="E62" s="103"/>
      <c r="F62" s="104"/>
      <c r="G62" s="105"/>
      <c r="H62" s="204"/>
      <c r="I62" s="110"/>
      <c r="J62" s="109"/>
      <c r="K62" s="109"/>
      <c r="L62" s="109"/>
      <c r="M62" s="112"/>
      <c r="N62" s="200"/>
      <c r="O62" s="214"/>
      <c r="P62" s="200"/>
      <c r="Q62" s="227"/>
      <c r="R62" s="202"/>
      <c r="S62" s="202"/>
      <c r="T62" s="112"/>
      <c r="U62" s="109"/>
      <c r="V62" s="196"/>
      <c r="W62" s="196"/>
      <c r="X62" s="113"/>
    </row>
    <row r="63" spans="1:24" ht="21" customHeight="1" x14ac:dyDescent="0.15">
      <c r="A63" s="100"/>
      <c r="B63" s="101"/>
      <c r="C63" s="89" t="s">
        <v>155</v>
      </c>
      <c r="D63" s="134">
        <v>371</v>
      </c>
      <c r="E63" s="134">
        <f>E64</f>
        <v>471</v>
      </c>
      <c r="F63" s="135">
        <f>E63-D63</f>
        <v>100</v>
      </c>
      <c r="G63" s="136">
        <f>IF(D63=0,0,F63/D63)</f>
        <v>0.26954177897574122</v>
      </c>
      <c r="H63" s="137" t="s">
        <v>175</v>
      </c>
      <c r="I63" s="138"/>
      <c r="J63" s="139"/>
      <c r="K63" s="139"/>
      <c r="L63" s="139"/>
      <c r="M63" s="139"/>
      <c r="N63" s="139"/>
      <c r="O63" s="140"/>
      <c r="P63" s="140"/>
      <c r="Q63" s="140"/>
      <c r="R63" s="140"/>
      <c r="S63" s="140"/>
      <c r="T63" s="140"/>
      <c r="U63" s="141" t="s">
        <v>248</v>
      </c>
      <c r="V63" s="142"/>
      <c r="W63" s="142">
        <f>W64</f>
        <v>471000</v>
      </c>
      <c r="X63" s="144" t="s">
        <v>149</v>
      </c>
    </row>
    <row r="64" spans="1:24" ht="21" customHeight="1" x14ac:dyDescent="0.15">
      <c r="A64" s="100"/>
      <c r="B64" s="101"/>
      <c r="C64" s="101" t="s">
        <v>161</v>
      </c>
      <c r="D64" s="103">
        <v>371</v>
      </c>
      <c r="E64" s="103">
        <f>ROUND(W64/1000,0)</f>
        <v>471</v>
      </c>
      <c r="F64" s="171">
        <f>E64-D64</f>
        <v>100</v>
      </c>
      <c r="G64" s="228">
        <f>IF(D64=0,0,F64/D64)</f>
        <v>0.26954177897574122</v>
      </c>
      <c r="H64" s="223" t="s">
        <v>68</v>
      </c>
      <c r="I64" s="224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411"/>
      <c r="V64" s="411"/>
      <c r="W64" s="225">
        <f>ROUNDUP(SUM(V65:W65),-3)</f>
        <v>471000</v>
      </c>
      <c r="X64" s="226" t="s">
        <v>149</v>
      </c>
    </row>
    <row r="65" spans="1:46" ht="21" customHeight="1" x14ac:dyDescent="0.15">
      <c r="A65" s="100"/>
      <c r="B65" s="101"/>
      <c r="C65" s="101" t="s">
        <v>236</v>
      </c>
      <c r="D65" s="103"/>
      <c r="E65" s="103"/>
      <c r="F65" s="104"/>
      <c r="G65" s="185"/>
      <c r="H65" s="204" t="s">
        <v>71</v>
      </c>
      <c r="I65" s="110"/>
      <c r="J65" s="109"/>
      <c r="K65" s="109"/>
      <c r="L65" s="109"/>
      <c r="M65" s="109"/>
      <c r="N65" s="109"/>
      <c r="O65" s="109"/>
      <c r="P65" s="107"/>
      <c r="Q65" s="107"/>
      <c r="R65" s="107"/>
      <c r="S65" s="109"/>
      <c r="T65" s="109"/>
      <c r="U65" s="109"/>
      <c r="V65" s="196"/>
      <c r="W65" s="196">
        <v>470352</v>
      </c>
      <c r="X65" s="113" t="s">
        <v>149</v>
      </c>
    </row>
    <row r="66" spans="1:46" ht="21" customHeight="1" x14ac:dyDescent="0.15">
      <c r="A66" s="100"/>
      <c r="B66" s="101"/>
      <c r="C66" s="101"/>
      <c r="D66" s="103"/>
      <c r="E66" s="103"/>
      <c r="F66" s="104"/>
      <c r="G66" s="185"/>
      <c r="H66" s="204"/>
      <c r="I66" s="110"/>
      <c r="J66" s="109"/>
      <c r="K66" s="109"/>
      <c r="L66" s="109"/>
      <c r="M66" s="109"/>
      <c r="N66" s="109"/>
      <c r="O66" s="109"/>
      <c r="P66" s="107"/>
      <c r="Q66" s="107"/>
      <c r="R66" s="107"/>
      <c r="S66" s="109"/>
      <c r="T66" s="109"/>
      <c r="U66" s="109"/>
      <c r="V66" s="196"/>
      <c r="W66" s="196"/>
      <c r="X66" s="113"/>
    </row>
    <row r="67" spans="1:46" ht="21" customHeight="1" x14ac:dyDescent="0.15">
      <c r="A67" s="100"/>
      <c r="B67" s="101"/>
      <c r="C67" s="89" t="s">
        <v>164</v>
      </c>
      <c r="D67" s="134">
        <v>0</v>
      </c>
      <c r="E67" s="134">
        <f>E68</f>
        <v>0</v>
      </c>
      <c r="F67" s="135">
        <f>E67-D67</f>
        <v>0</v>
      </c>
      <c r="G67" s="136">
        <f>IF(D67=0,0,F67/D67)</f>
        <v>0</v>
      </c>
      <c r="H67" s="137" t="s">
        <v>56</v>
      </c>
      <c r="I67" s="138"/>
      <c r="J67" s="139"/>
      <c r="K67" s="139"/>
      <c r="L67" s="139"/>
      <c r="M67" s="139"/>
      <c r="N67" s="139"/>
      <c r="O67" s="140"/>
      <c r="P67" s="140"/>
      <c r="Q67" s="140"/>
      <c r="R67" s="140"/>
      <c r="S67" s="140"/>
      <c r="T67" s="140"/>
      <c r="U67" s="141" t="s">
        <v>248</v>
      </c>
      <c r="V67" s="142"/>
      <c r="W67" s="142">
        <f>ROUND(SUM(V68:W69),-3)</f>
        <v>0</v>
      </c>
      <c r="X67" s="144" t="s">
        <v>149</v>
      </c>
    </row>
    <row r="68" spans="1:46" ht="21" customHeight="1" x14ac:dyDescent="0.15">
      <c r="A68" s="100"/>
      <c r="B68" s="101"/>
      <c r="C68" s="101" t="s">
        <v>106</v>
      </c>
      <c r="D68" s="103">
        <v>0</v>
      </c>
      <c r="E68" s="103">
        <f>ROUND(W68/1000,0)</f>
        <v>0</v>
      </c>
      <c r="F68" s="171">
        <f>E68-D68</f>
        <v>0</v>
      </c>
      <c r="G68" s="228">
        <f>IF(D68=0,0,F68/D68)</f>
        <v>0</v>
      </c>
      <c r="H68" s="204"/>
      <c r="I68" s="110"/>
      <c r="J68" s="109"/>
      <c r="K68" s="109"/>
      <c r="L68" s="109"/>
      <c r="M68" s="112"/>
      <c r="N68" s="200"/>
      <c r="O68" s="214"/>
      <c r="P68" s="200"/>
      <c r="Q68" s="227"/>
      <c r="R68" s="202"/>
      <c r="S68" s="202"/>
      <c r="T68" s="112"/>
      <c r="U68" s="109"/>
      <c r="V68" s="196"/>
      <c r="W68" s="196">
        <f>L68*O68</f>
        <v>0</v>
      </c>
      <c r="X68" s="113" t="s">
        <v>149</v>
      </c>
    </row>
    <row r="69" spans="1:46" ht="21" customHeight="1" x14ac:dyDescent="0.15">
      <c r="A69" s="114"/>
      <c r="B69" s="115"/>
      <c r="C69" s="115"/>
      <c r="D69" s="116"/>
      <c r="E69" s="116"/>
      <c r="F69" s="156"/>
      <c r="G69" s="157"/>
      <c r="H69" s="158"/>
      <c r="I69" s="168"/>
      <c r="J69" s="161"/>
      <c r="K69" s="161"/>
      <c r="L69" s="161"/>
      <c r="M69" s="161"/>
      <c r="N69" s="161"/>
      <c r="O69" s="161"/>
      <c r="P69" s="163"/>
      <c r="Q69" s="163"/>
      <c r="R69" s="163"/>
      <c r="S69" s="161"/>
      <c r="T69" s="161"/>
      <c r="U69" s="161"/>
      <c r="V69" s="159"/>
      <c r="W69" s="159">
        <v>0</v>
      </c>
      <c r="X69" s="169" t="s">
        <v>149</v>
      </c>
    </row>
    <row r="70" spans="1:46" ht="21" customHeight="1" x14ac:dyDescent="0.15">
      <c r="A70" s="100" t="s">
        <v>99</v>
      </c>
      <c r="B70" s="234" t="s">
        <v>99</v>
      </c>
      <c r="C70" s="125" t="s">
        <v>235</v>
      </c>
      <c r="D70" s="126">
        <v>739</v>
      </c>
      <c r="E70" s="126">
        <f>SUM(E71,E74,E82)</f>
        <v>860</v>
      </c>
      <c r="F70" s="127">
        <f>E70-D70</f>
        <v>121</v>
      </c>
      <c r="G70" s="83">
        <f>IF(D70=0,0,F70/D70)</f>
        <v>0.16373477672530445</v>
      </c>
      <c r="H70" s="128" t="s">
        <v>246</v>
      </c>
      <c r="I70" s="129"/>
      <c r="J70" s="130"/>
      <c r="K70" s="130"/>
      <c r="L70" s="129"/>
      <c r="M70" s="129"/>
      <c r="N70" s="129"/>
      <c r="O70" s="129"/>
      <c r="P70" s="129" t="s">
        <v>243</v>
      </c>
      <c r="Q70" s="131"/>
      <c r="R70" s="131"/>
      <c r="S70" s="131"/>
      <c r="T70" s="131"/>
      <c r="U70" s="131"/>
      <c r="V70" s="131"/>
      <c r="W70" s="235">
        <f>SUM(W71,W74,W82)</f>
        <v>860000</v>
      </c>
      <c r="X70" s="236" t="s">
        <v>149</v>
      </c>
    </row>
    <row r="71" spans="1:46" s="34" customFormat="1" ht="21" customHeight="1" x14ac:dyDescent="0.15">
      <c r="A71" s="100"/>
      <c r="B71" s="237"/>
      <c r="C71" s="89" t="s">
        <v>150</v>
      </c>
      <c r="D71" s="134">
        <v>0</v>
      </c>
      <c r="E71" s="134">
        <f>E72</f>
        <v>0</v>
      </c>
      <c r="F71" s="135">
        <f>E71-D71</f>
        <v>0</v>
      </c>
      <c r="G71" s="136">
        <f>IF(D71=0,0,F71/D71)</f>
        <v>0</v>
      </c>
      <c r="H71" s="137" t="s">
        <v>44</v>
      </c>
      <c r="I71" s="138"/>
      <c r="J71" s="139"/>
      <c r="K71" s="139"/>
      <c r="L71" s="139"/>
      <c r="M71" s="139"/>
      <c r="N71" s="139"/>
      <c r="O71" s="140"/>
      <c r="P71" s="140"/>
      <c r="Q71" s="140"/>
      <c r="R71" s="140"/>
      <c r="S71" s="140"/>
      <c r="T71" s="140"/>
      <c r="U71" s="141" t="s">
        <v>248</v>
      </c>
      <c r="V71" s="142"/>
      <c r="W71" s="143">
        <f>SUM(W72:W72)</f>
        <v>0</v>
      </c>
      <c r="X71" s="144" t="s">
        <v>149</v>
      </c>
      <c r="Y71" s="42"/>
      <c r="Z71" s="41"/>
      <c r="AA71" s="41"/>
      <c r="AB71" s="40"/>
      <c r="AC71" s="39"/>
      <c r="AD71" s="37"/>
      <c r="AE71" s="35"/>
      <c r="AF71" s="38"/>
      <c r="AG71" s="38"/>
      <c r="AH71" s="35"/>
      <c r="AI71" s="35"/>
      <c r="AJ71" s="35"/>
      <c r="AK71" s="35"/>
      <c r="AL71" s="35"/>
      <c r="AM71" s="37"/>
      <c r="AN71" s="37"/>
      <c r="AO71" s="37"/>
      <c r="AP71" s="37"/>
      <c r="AQ71" s="37"/>
      <c r="AR71" s="37"/>
      <c r="AS71" s="36"/>
      <c r="AT71" s="35"/>
    </row>
    <row r="72" spans="1:46" ht="21" customHeight="1" x14ac:dyDescent="0.15">
      <c r="A72" s="155"/>
      <c r="B72" s="238"/>
      <c r="C72" s="101" t="s">
        <v>120</v>
      </c>
      <c r="D72" s="103">
        <v>0</v>
      </c>
      <c r="E72" s="103">
        <f>ROUND(W72/1000,0)</f>
        <v>0</v>
      </c>
      <c r="F72" s="171">
        <f>E72-D72</f>
        <v>0</v>
      </c>
      <c r="G72" s="228">
        <f>IF(D72=0,0,F72/D72)</f>
        <v>0</v>
      </c>
      <c r="H72" s="223" t="s">
        <v>44</v>
      </c>
      <c r="I72" s="224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411" t="s">
        <v>248</v>
      </c>
      <c r="V72" s="411"/>
      <c r="W72" s="225">
        <f>SUM(W73:W73)</f>
        <v>0</v>
      </c>
      <c r="X72" s="226" t="s">
        <v>149</v>
      </c>
    </row>
    <row r="73" spans="1:46" s="33" customFormat="1" ht="19.5" customHeight="1" x14ac:dyDescent="0.15">
      <c r="A73" s="155"/>
      <c r="B73" s="239"/>
      <c r="C73" s="101"/>
      <c r="D73" s="103"/>
      <c r="E73" s="103"/>
      <c r="F73" s="104"/>
      <c r="G73" s="105"/>
      <c r="H73" s="204"/>
      <c r="I73" s="110"/>
      <c r="J73" s="109"/>
      <c r="K73" s="109"/>
      <c r="L73" s="109"/>
      <c r="M73" s="112"/>
      <c r="N73" s="200"/>
      <c r="O73" s="214"/>
      <c r="P73" s="200"/>
      <c r="Q73" s="227"/>
      <c r="R73" s="202"/>
      <c r="S73" s="202"/>
      <c r="T73" s="112"/>
      <c r="U73" s="109"/>
      <c r="V73" s="196"/>
      <c r="W73" s="196"/>
      <c r="X73" s="113"/>
      <c r="Y73" s="28"/>
    </row>
    <row r="74" spans="1:46" s="33" customFormat="1" ht="19.5" customHeight="1" x14ac:dyDescent="0.15">
      <c r="A74" s="155"/>
      <c r="B74" s="239"/>
      <c r="C74" s="89" t="s">
        <v>103</v>
      </c>
      <c r="D74" s="134">
        <v>19</v>
      </c>
      <c r="E74" s="134">
        <f>E75</f>
        <v>20</v>
      </c>
      <c r="F74" s="135">
        <f>E74-D74</f>
        <v>1</v>
      </c>
      <c r="G74" s="136">
        <f>IF(D74=0,0,F74/D74)</f>
        <v>5.2631578947368418E-2</v>
      </c>
      <c r="H74" s="137" t="s">
        <v>73</v>
      </c>
      <c r="I74" s="138"/>
      <c r="J74" s="139"/>
      <c r="K74" s="139"/>
      <c r="L74" s="139"/>
      <c r="M74" s="139"/>
      <c r="N74" s="139"/>
      <c r="O74" s="140"/>
      <c r="P74" s="140"/>
      <c r="Q74" s="140"/>
      <c r="R74" s="140"/>
      <c r="S74" s="140"/>
      <c r="T74" s="140"/>
      <c r="U74" s="141" t="s">
        <v>248</v>
      </c>
      <c r="V74" s="142"/>
      <c r="W74" s="142">
        <f>SUM(W75:W75)</f>
        <v>20000</v>
      </c>
      <c r="X74" s="144" t="s">
        <v>149</v>
      </c>
      <c r="Y74" s="28"/>
    </row>
    <row r="75" spans="1:46" s="33" customFormat="1" ht="19.5" customHeight="1" x14ac:dyDescent="0.15">
      <c r="A75" s="155"/>
      <c r="B75" s="239"/>
      <c r="C75" s="101" t="s">
        <v>122</v>
      </c>
      <c r="D75" s="103">
        <v>19</v>
      </c>
      <c r="E75" s="103">
        <f>ROUND(W75/1000,0)</f>
        <v>20</v>
      </c>
      <c r="F75" s="171">
        <f>E75-D75</f>
        <v>1</v>
      </c>
      <c r="G75" s="228">
        <f>IF(D75=0,0,F75/D75)</f>
        <v>5.2631578947368418E-2</v>
      </c>
      <c r="H75" s="240" t="s">
        <v>63</v>
      </c>
      <c r="I75" s="241"/>
      <c r="J75" s="242"/>
      <c r="K75" s="242"/>
      <c r="L75" s="242"/>
      <c r="M75" s="242"/>
      <c r="N75" s="242"/>
      <c r="O75" s="242"/>
      <c r="P75" s="242" t="s">
        <v>119</v>
      </c>
      <c r="Q75" s="242"/>
      <c r="R75" s="242"/>
      <c r="S75" s="242"/>
      <c r="T75" s="242"/>
      <c r="U75" s="411" t="s">
        <v>248</v>
      </c>
      <c r="V75" s="411"/>
      <c r="W75" s="225">
        <f>SUM(W76:W80)</f>
        <v>20000</v>
      </c>
      <c r="X75" s="226" t="s">
        <v>149</v>
      </c>
      <c r="Y75" s="28"/>
    </row>
    <row r="76" spans="1:46" s="33" customFormat="1" ht="19.5" customHeight="1" x14ac:dyDescent="0.15">
      <c r="A76" s="155"/>
      <c r="B76" s="239"/>
      <c r="C76" s="101" t="s">
        <v>152</v>
      </c>
      <c r="D76" s="103"/>
      <c r="E76" s="103"/>
      <c r="F76" s="104"/>
      <c r="G76" s="185"/>
      <c r="H76" s="243" t="s">
        <v>88</v>
      </c>
      <c r="I76" s="110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96"/>
      <c r="W76" s="196">
        <v>12000</v>
      </c>
      <c r="X76" s="113" t="s">
        <v>149</v>
      </c>
      <c r="Y76" s="28"/>
    </row>
    <row r="77" spans="1:46" s="33" customFormat="1" ht="19.5" customHeight="1" x14ac:dyDescent="0.15">
      <c r="A77" s="155"/>
      <c r="B77" s="239"/>
      <c r="C77" s="101"/>
      <c r="D77" s="103"/>
      <c r="E77" s="103"/>
      <c r="F77" s="104"/>
      <c r="G77" s="185"/>
      <c r="H77" s="204" t="s">
        <v>204</v>
      </c>
      <c r="I77" s="110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96"/>
      <c r="W77" s="196">
        <v>1000</v>
      </c>
      <c r="X77" s="113" t="s">
        <v>149</v>
      </c>
      <c r="Y77" s="28"/>
    </row>
    <row r="78" spans="1:46" s="33" customFormat="1" ht="19.5" customHeight="1" x14ac:dyDescent="0.15">
      <c r="A78" s="155"/>
      <c r="B78" s="239"/>
      <c r="C78" s="101"/>
      <c r="D78" s="103"/>
      <c r="E78" s="103"/>
      <c r="F78" s="104"/>
      <c r="G78" s="185"/>
      <c r="H78" s="204" t="s">
        <v>217</v>
      </c>
      <c r="I78" s="110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96"/>
      <c r="W78" s="196">
        <v>5000</v>
      </c>
      <c r="X78" s="113" t="s">
        <v>149</v>
      </c>
      <c r="Y78" s="28"/>
    </row>
    <row r="79" spans="1:46" s="33" customFormat="1" ht="19.5" customHeight="1" x14ac:dyDescent="0.15">
      <c r="A79" s="155"/>
      <c r="B79" s="239"/>
      <c r="C79" s="101"/>
      <c r="D79" s="103"/>
      <c r="E79" s="103"/>
      <c r="F79" s="104"/>
      <c r="G79" s="185"/>
      <c r="H79" s="204" t="s">
        <v>90</v>
      </c>
      <c r="I79" s="110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96"/>
      <c r="W79" s="196">
        <v>1000</v>
      </c>
      <c r="X79" s="113" t="s">
        <v>149</v>
      </c>
      <c r="Y79" s="28"/>
    </row>
    <row r="80" spans="1:46" s="33" customFormat="1" ht="19.5" customHeight="1" x14ac:dyDescent="0.15">
      <c r="A80" s="155"/>
      <c r="B80" s="239"/>
      <c r="C80" s="101"/>
      <c r="D80" s="103"/>
      <c r="E80" s="103"/>
      <c r="F80" s="104"/>
      <c r="G80" s="185"/>
      <c r="H80" s="204" t="s">
        <v>75</v>
      </c>
      <c r="I80" s="109"/>
      <c r="J80" s="109"/>
      <c r="K80" s="109"/>
      <c r="L80" s="109"/>
      <c r="M80" s="109"/>
      <c r="N80" s="109"/>
      <c r="O80" s="109"/>
      <c r="P80" s="413"/>
      <c r="Q80" s="413"/>
      <c r="R80" s="109"/>
      <c r="S80" s="109"/>
      <c r="T80" s="109"/>
      <c r="U80" s="109"/>
      <c r="V80" s="109"/>
      <c r="W80" s="109">
        <v>1000</v>
      </c>
      <c r="X80" s="113" t="s">
        <v>149</v>
      </c>
      <c r="Y80" s="28"/>
    </row>
    <row r="81" spans="1:25" s="33" customFormat="1" ht="19.5" customHeight="1" x14ac:dyDescent="0.15">
      <c r="A81" s="155"/>
      <c r="B81" s="239"/>
      <c r="C81" s="101"/>
      <c r="D81" s="103"/>
      <c r="E81" s="103"/>
      <c r="F81" s="104"/>
      <c r="G81" s="185"/>
      <c r="H81" s="204"/>
      <c r="I81" s="110"/>
      <c r="J81" s="109"/>
      <c r="K81" s="109"/>
      <c r="L81" s="109"/>
      <c r="M81" s="109"/>
      <c r="N81" s="109"/>
      <c r="O81" s="109"/>
      <c r="P81" s="107"/>
      <c r="Q81" s="107"/>
      <c r="R81" s="107"/>
      <c r="S81" s="109"/>
      <c r="T81" s="109"/>
      <c r="U81" s="109"/>
      <c r="V81" s="196"/>
      <c r="W81" s="196"/>
      <c r="X81" s="113"/>
      <c r="Y81" s="28"/>
    </row>
    <row r="82" spans="1:25" s="33" customFormat="1" ht="19.5" customHeight="1" x14ac:dyDescent="0.15">
      <c r="A82" s="155"/>
      <c r="B82" s="239"/>
      <c r="C82" s="89" t="s">
        <v>141</v>
      </c>
      <c r="D82" s="134">
        <v>720</v>
      </c>
      <c r="E82" s="134">
        <f>E83</f>
        <v>840</v>
      </c>
      <c r="F82" s="135">
        <f>E82-D82</f>
        <v>120</v>
      </c>
      <c r="G82" s="136">
        <f>IF(D82=0,0,F82/D82)</f>
        <v>0.16666666666666666</v>
      </c>
      <c r="H82" s="137" t="s">
        <v>91</v>
      </c>
      <c r="I82" s="138"/>
      <c r="J82" s="139"/>
      <c r="K82" s="139"/>
      <c r="L82" s="139"/>
      <c r="M82" s="139"/>
      <c r="N82" s="139"/>
      <c r="O82" s="140"/>
      <c r="P82" s="140"/>
      <c r="Q82" s="140"/>
      <c r="R82" s="140"/>
      <c r="S82" s="140"/>
      <c r="T82" s="140"/>
      <c r="U82" s="141" t="s">
        <v>248</v>
      </c>
      <c r="V82" s="142"/>
      <c r="W82" s="142">
        <f>SUM(W83:W83)</f>
        <v>840000</v>
      </c>
      <c r="X82" s="144" t="s">
        <v>149</v>
      </c>
      <c r="Y82" s="28"/>
    </row>
    <row r="83" spans="1:25" s="33" customFormat="1" ht="19.5" customHeight="1" x14ac:dyDescent="0.15">
      <c r="A83" s="155"/>
      <c r="B83" s="239"/>
      <c r="C83" s="101" t="s">
        <v>99</v>
      </c>
      <c r="D83" s="103">
        <v>720</v>
      </c>
      <c r="E83" s="103">
        <f>ROUND(W83/1000,0)</f>
        <v>840</v>
      </c>
      <c r="F83" s="171">
        <f>E83-D83</f>
        <v>120</v>
      </c>
      <c r="G83" s="228">
        <f>IF(D83=0,0,F83/D83)</f>
        <v>0.16666666666666666</v>
      </c>
      <c r="H83" s="244" t="s">
        <v>167</v>
      </c>
      <c r="I83" s="245"/>
      <c r="J83" s="246"/>
      <c r="K83" s="246"/>
      <c r="L83" s="246"/>
      <c r="M83" s="246"/>
      <c r="N83" s="246"/>
      <c r="O83" s="246"/>
      <c r="P83" s="246" t="s">
        <v>119</v>
      </c>
      <c r="Q83" s="246"/>
      <c r="R83" s="246"/>
      <c r="S83" s="246"/>
      <c r="T83" s="246"/>
      <c r="U83" s="411" t="s">
        <v>248</v>
      </c>
      <c r="V83" s="411"/>
      <c r="W83" s="225">
        <f>SUM(W84:W85)</f>
        <v>840000</v>
      </c>
      <c r="X83" s="226" t="s">
        <v>149</v>
      </c>
      <c r="Y83" s="28"/>
    </row>
    <row r="84" spans="1:25" s="33" customFormat="1" ht="19.5" customHeight="1" x14ac:dyDescent="0.15">
      <c r="A84" s="155"/>
      <c r="B84" s="239"/>
      <c r="C84" s="101"/>
      <c r="D84" s="103"/>
      <c r="E84" s="103"/>
      <c r="F84" s="104"/>
      <c r="G84" s="105"/>
      <c r="H84" s="243" t="s">
        <v>74</v>
      </c>
      <c r="I84" s="110"/>
      <c r="J84" s="109"/>
      <c r="K84" s="109"/>
      <c r="L84" s="109">
        <v>60000</v>
      </c>
      <c r="M84" s="109" t="s">
        <v>149</v>
      </c>
      <c r="N84" s="109" t="s">
        <v>130</v>
      </c>
      <c r="O84" s="109">
        <v>1</v>
      </c>
      <c r="P84" s="109" t="s">
        <v>101</v>
      </c>
      <c r="Q84" s="109" t="s">
        <v>130</v>
      </c>
      <c r="R84" s="109">
        <v>12</v>
      </c>
      <c r="S84" s="109" t="s">
        <v>108</v>
      </c>
      <c r="T84" s="109" t="s">
        <v>127</v>
      </c>
      <c r="U84" s="109"/>
      <c r="V84" s="196"/>
      <c r="W84" s="196">
        <f>L84*O84*R84</f>
        <v>720000</v>
      </c>
      <c r="X84" s="113" t="s">
        <v>149</v>
      </c>
      <c r="Y84" s="28"/>
    </row>
    <row r="85" spans="1:25" s="33" customFormat="1" ht="19.5" customHeight="1" x14ac:dyDescent="0.15">
      <c r="A85" s="247"/>
      <c r="B85" s="248"/>
      <c r="C85" s="248"/>
      <c r="D85" s="249"/>
      <c r="E85" s="249"/>
      <c r="F85" s="250"/>
      <c r="G85" s="251"/>
      <c r="H85" s="252" t="s">
        <v>321</v>
      </c>
      <c r="I85" s="253"/>
      <c r="J85" s="254"/>
      <c r="K85" s="254"/>
      <c r="L85" s="254">
        <v>40000</v>
      </c>
      <c r="M85" s="254" t="s">
        <v>149</v>
      </c>
      <c r="N85" s="254" t="s">
        <v>130</v>
      </c>
      <c r="O85" s="254"/>
      <c r="P85" s="254"/>
      <c r="Q85" s="254"/>
      <c r="R85" s="254">
        <v>3</v>
      </c>
      <c r="S85" s="254" t="s">
        <v>108</v>
      </c>
      <c r="T85" s="254" t="s">
        <v>127</v>
      </c>
      <c r="U85" s="254"/>
      <c r="V85" s="255"/>
      <c r="W85" s="255">
        <f>L85*R85</f>
        <v>120000</v>
      </c>
      <c r="X85" s="256" t="s">
        <v>149</v>
      </c>
      <c r="Y85" s="28"/>
    </row>
    <row r="86" spans="1:25" s="33" customFormat="1" ht="19.5" customHeight="1" x14ac:dyDescent="0.15">
      <c r="A86" s="32"/>
      <c r="B86" s="32"/>
      <c r="C86" s="32"/>
      <c r="D86" s="31"/>
      <c r="E86" s="31"/>
      <c r="F86" s="30"/>
      <c r="G86" s="32"/>
      <c r="H86" s="27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8"/>
    </row>
    <row r="87" spans="1:25" ht="19.5" customHeight="1" x14ac:dyDescent="0.15">
      <c r="G87" s="32"/>
    </row>
    <row r="88" spans="1:25" ht="19.5" customHeight="1" x14ac:dyDescent="0.15">
      <c r="G88" s="32"/>
    </row>
    <row r="89" spans="1:25" ht="19.5" customHeight="1" x14ac:dyDescent="0.15">
      <c r="G89" s="32"/>
    </row>
    <row r="90" spans="1:25" ht="19.5" customHeight="1" x14ac:dyDescent="0.15">
      <c r="G90" s="32"/>
    </row>
    <row r="91" spans="1:25" ht="19.5" customHeight="1" x14ac:dyDescent="0.15">
      <c r="G91" s="32"/>
    </row>
    <row r="92" spans="1:25" ht="19.5" customHeight="1" x14ac:dyDescent="0.15">
      <c r="G92" s="32"/>
    </row>
    <row r="93" spans="1:25" ht="19.5" customHeight="1" x14ac:dyDescent="0.15">
      <c r="G93" s="32"/>
    </row>
    <row r="94" spans="1:25" ht="19.5" customHeight="1" x14ac:dyDescent="0.15">
      <c r="G94" s="32"/>
    </row>
    <row r="95" spans="1:25" ht="19.5" customHeight="1" x14ac:dyDescent="0.15">
      <c r="G95" s="32"/>
    </row>
    <row r="96" spans="1:25" ht="19.5" customHeight="1" x14ac:dyDescent="0.15">
      <c r="G96" s="32"/>
    </row>
    <row r="97" spans="7:25" ht="19.5" customHeight="1" x14ac:dyDescent="0.15">
      <c r="G97" s="32"/>
      <c r="Y97" s="28" t="s">
        <v>1</v>
      </c>
    </row>
  </sheetData>
  <mergeCells count="25">
    <mergeCell ref="U83:V83"/>
    <mergeCell ref="U17:V17"/>
    <mergeCell ref="U19:V19"/>
    <mergeCell ref="A2:C2"/>
    <mergeCell ref="D2:D3"/>
    <mergeCell ref="A4:C4"/>
    <mergeCell ref="U51:V51"/>
    <mergeCell ref="U72:V72"/>
    <mergeCell ref="U75:V75"/>
    <mergeCell ref="U39:V39"/>
    <mergeCell ref="U35:V35"/>
    <mergeCell ref="U47:V47"/>
    <mergeCell ref="U54:V54"/>
    <mergeCell ref="U64:V64"/>
    <mergeCell ref="U57:V57"/>
    <mergeCell ref="U60:V60"/>
    <mergeCell ref="U44:V44"/>
    <mergeCell ref="U23:V23"/>
    <mergeCell ref="U25:V25"/>
    <mergeCell ref="A1:F1"/>
    <mergeCell ref="P80:Q80"/>
    <mergeCell ref="E2:E3"/>
    <mergeCell ref="F2:G2"/>
    <mergeCell ref="H2:X3"/>
    <mergeCell ref="U33:V33"/>
  </mergeCells>
  <phoneticPr fontId="29" type="noConversion"/>
  <printOptions horizontalCentered="1" verticalCentered="1"/>
  <pageMargins left="0.19666667282581329" right="0.19666667282581329" top="0.35430556535720825" bottom="0.35430556535720825" header="0.15722222626209259" footer="0.15722222626209259"/>
  <pageSetup paperSize="9" scale="86" fitToHeight="0" orientation="landscape" r:id="rId1"/>
  <headerFooter>
    <oddFooter>&amp;C&amp;"돋움,Regular"&amp;P/&amp;N&amp;R&amp;"돋움,Regular"공동생활가정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AH193"/>
  <sheetViews>
    <sheetView tabSelected="1" view="pageBreakPreview" zoomScale="93" zoomScaleNormal="100" zoomScaleSheetLayoutView="93" workbookViewId="0">
      <pane xSplit="3" ySplit="5" topLeftCell="D51" activePane="bottomRight" state="frozen"/>
      <selection pane="topRight"/>
      <selection pane="bottomLeft"/>
      <selection pane="bottomRight" activeCell="AG185" sqref="AG185"/>
    </sheetView>
  </sheetViews>
  <sheetFormatPr defaultColWidth="13.77734375" defaultRowHeight="21" customHeight="1" x14ac:dyDescent="0.15"/>
  <cols>
    <col min="1" max="1" width="5.88671875" style="49" bestFit="1" customWidth="1"/>
    <col min="2" max="2" width="7.109375" style="49" bestFit="1" customWidth="1"/>
    <col min="3" max="3" width="8.5546875" style="49" customWidth="1"/>
    <col min="4" max="4" width="9.109375" style="48" customWidth="1"/>
    <col min="5" max="5" width="10.33203125" style="48" bestFit="1" customWidth="1"/>
    <col min="6" max="6" width="10.21875" style="48" customWidth="1"/>
    <col min="7" max="7" width="8.6640625" style="48" customWidth="1"/>
    <col min="8" max="10" width="7.77734375" style="48" customWidth="1"/>
    <col min="11" max="11" width="8.5546875" style="48" customWidth="1"/>
    <col min="12" max="12" width="7.77734375" style="48" customWidth="1"/>
    <col min="13" max="13" width="6.77734375" style="48" bestFit="1" customWidth="1"/>
    <col min="14" max="14" width="6.88671875" style="59" bestFit="1" customWidth="1"/>
    <col min="15" max="15" width="14.109375" style="34" customWidth="1"/>
    <col min="16" max="16" width="3.33203125" style="34" customWidth="1"/>
    <col min="17" max="17" width="2.77734375" style="34" customWidth="1"/>
    <col min="18" max="18" width="7.44140625" style="34" customWidth="1"/>
    <col min="19" max="19" width="10.88671875" style="47" bestFit="1" customWidth="1"/>
    <col min="20" max="20" width="3.21875" style="47" bestFit="1" customWidth="1"/>
    <col min="21" max="21" width="4" style="47" bestFit="1" customWidth="1"/>
    <col min="22" max="22" width="7.5546875" style="47" bestFit="1" customWidth="1"/>
    <col min="23" max="23" width="3.21875" style="47" customWidth="1"/>
    <col min="24" max="24" width="3.5546875" style="47" bestFit="1" customWidth="1"/>
    <col min="25" max="25" width="4.77734375" style="47" customWidth="1"/>
    <col min="26" max="26" width="4.5546875" style="47" bestFit="1" customWidth="1"/>
    <col min="27" max="27" width="3" style="47" customWidth="1"/>
    <col min="28" max="28" width="3.33203125" style="47" customWidth="1"/>
    <col min="29" max="29" width="1.44140625" style="47" customWidth="1"/>
    <col min="30" max="30" width="11.77734375" style="47" bestFit="1" customWidth="1"/>
    <col min="31" max="31" width="2.77734375" style="47" customWidth="1"/>
    <col min="32" max="32" width="6.21875" style="34" customWidth="1"/>
    <col min="33" max="16384" width="13.77734375" style="34"/>
  </cols>
  <sheetData>
    <row r="1" spans="1:32" s="33" customFormat="1" ht="21" customHeight="1" x14ac:dyDescent="0.15">
      <c r="A1" s="414" t="s">
        <v>222</v>
      </c>
      <c r="B1" s="414"/>
      <c r="C1" s="414"/>
      <c r="D1" s="414"/>
      <c r="E1" s="414"/>
      <c r="F1" s="257"/>
      <c r="G1" s="257"/>
      <c r="H1" s="257"/>
      <c r="I1" s="257"/>
      <c r="J1" s="257"/>
      <c r="K1" s="257"/>
      <c r="L1" s="257"/>
      <c r="M1" s="257"/>
      <c r="N1" s="258"/>
      <c r="O1" s="253"/>
      <c r="P1" s="253"/>
      <c r="Q1" s="253"/>
      <c r="R1" s="253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7"/>
    </row>
    <row r="2" spans="1:32" s="45" customFormat="1" ht="27" customHeight="1" x14ac:dyDescent="0.15">
      <c r="A2" s="446" t="s">
        <v>207</v>
      </c>
      <c r="B2" s="447"/>
      <c r="C2" s="426"/>
      <c r="D2" s="415" t="s">
        <v>329</v>
      </c>
      <c r="E2" s="448" t="s">
        <v>328</v>
      </c>
      <c r="F2" s="449"/>
      <c r="G2" s="449"/>
      <c r="H2" s="449"/>
      <c r="I2" s="449"/>
      <c r="J2" s="449"/>
      <c r="K2" s="449"/>
      <c r="L2" s="450"/>
      <c r="M2" s="417" t="s">
        <v>7</v>
      </c>
      <c r="N2" s="417"/>
      <c r="O2" s="431" t="s">
        <v>2</v>
      </c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3"/>
    </row>
    <row r="3" spans="1:32" s="45" customFormat="1" ht="27" customHeight="1" x14ac:dyDescent="0.15">
      <c r="A3" s="77" t="s">
        <v>98</v>
      </c>
      <c r="B3" s="78" t="s">
        <v>151</v>
      </c>
      <c r="C3" s="78" t="s">
        <v>124</v>
      </c>
      <c r="D3" s="416"/>
      <c r="E3" s="259" t="s">
        <v>291</v>
      </c>
      <c r="F3" s="259" t="s">
        <v>66</v>
      </c>
      <c r="G3" s="259" t="s">
        <v>285</v>
      </c>
      <c r="H3" s="259" t="s">
        <v>57</v>
      </c>
      <c r="I3" s="259" t="s">
        <v>126</v>
      </c>
      <c r="J3" s="259" t="s">
        <v>295</v>
      </c>
      <c r="K3" s="259" t="s">
        <v>299</v>
      </c>
      <c r="L3" s="259" t="s">
        <v>99</v>
      </c>
      <c r="M3" s="79" t="s">
        <v>85</v>
      </c>
      <c r="N3" s="260" t="s">
        <v>258</v>
      </c>
      <c r="O3" s="434"/>
      <c r="P3" s="435"/>
      <c r="Q3" s="435"/>
      <c r="R3" s="435"/>
      <c r="S3" s="435"/>
      <c r="T3" s="435"/>
      <c r="U3" s="435"/>
      <c r="V3" s="435"/>
      <c r="W3" s="435"/>
      <c r="X3" s="435"/>
      <c r="Y3" s="435"/>
      <c r="Z3" s="435"/>
      <c r="AA3" s="435"/>
      <c r="AB3" s="435"/>
      <c r="AC3" s="435"/>
      <c r="AD3" s="435"/>
      <c r="AE3" s="436"/>
    </row>
    <row r="4" spans="1:32" s="33" customFormat="1" ht="21" customHeight="1" x14ac:dyDescent="0.15">
      <c r="A4" s="443" t="s">
        <v>58</v>
      </c>
      <c r="B4" s="444"/>
      <c r="C4" s="445"/>
      <c r="D4" s="261">
        <v>77844</v>
      </c>
      <c r="E4" s="261">
        <f t="shared" ref="E4:L4" si="0">SUM(E5,E100,E114,E167,E177,E180)</f>
        <v>78180.490000000005</v>
      </c>
      <c r="F4" s="261">
        <f t="shared" si="0"/>
        <v>58783.490000000005</v>
      </c>
      <c r="G4" s="261">
        <f t="shared" si="0"/>
        <v>2000</v>
      </c>
      <c r="H4" s="261">
        <f t="shared" si="0"/>
        <v>0</v>
      </c>
      <c r="I4" s="261">
        <f t="shared" si="0"/>
        <v>872</v>
      </c>
      <c r="J4" s="261">
        <f t="shared" si="0"/>
        <v>15172</v>
      </c>
      <c r="K4" s="261">
        <f t="shared" si="0"/>
        <v>112</v>
      </c>
      <c r="L4" s="261">
        <f t="shared" si="0"/>
        <v>1241</v>
      </c>
      <c r="M4" s="262">
        <f>E4-D4</f>
        <v>336.49000000000524</v>
      </c>
      <c r="N4" s="263">
        <f>IF(D4=0,0,M4/D4)</f>
        <v>4.3226195981707679E-3</v>
      </c>
      <c r="O4" s="264" t="s">
        <v>319</v>
      </c>
      <c r="P4" s="265"/>
      <c r="Q4" s="265"/>
      <c r="R4" s="265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>
        <f>SUM(AD5,AD100,AD114,AD167,AD177,AD180)</f>
        <v>78180000</v>
      </c>
      <c r="AE4" s="267" t="s">
        <v>149</v>
      </c>
      <c r="AF4" s="29"/>
    </row>
    <row r="5" spans="1:32" s="33" customFormat="1" ht="21" customHeight="1" x14ac:dyDescent="0.15">
      <c r="A5" s="268" t="s">
        <v>115</v>
      </c>
      <c r="B5" s="441" t="s">
        <v>33</v>
      </c>
      <c r="C5" s="442"/>
      <c r="D5" s="269">
        <v>58202</v>
      </c>
      <c r="E5" s="269">
        <f t="shared" ref="E5:L5" si="1">SUM(E6,E56,E65)</f>
        <v>58361.490000000005</v>
      </c>
      <c r="F5" s="269">
        <f t="shared" si="1"/>
        <v>53971.490000000005</v>
      </c>
      <c r="G5" s="269">
        <f t="shared" si="1"/>
        <v>0</v>
      </c>
      <c r="H5" s="269">
        <f t="shared" si="1"/>
        <v>0</v>
      </c>
      <c r="I5" s="269">
        <f t="shared" si="1"/>
        <v>100</v>
      </c>
      <c r="J5" s="269">
        <f t="shared" si="1"/>
        <v>3950</v>
      </c>
      <c r="K5" s="269">
        <f t="shared" si="1"/>
        <v>111</v>
      </c>
      <c r="L5" s="269">
        <f t="shared" si="1"/>
        <v>229</v>
      </c>
      <c r="M5" s="270">
        <f>E5-D5</f>
        <v>159.49000000000524</v>
      </c>
      <c r="N5" s="271">
        <f>IF(D5=0,0,M5/D5)</f>
        <v>2.740283839043422E-3</v>
      </c>
      <c r="O5" s="272" t="s">
        <v>115</v>
      </c>
      <c r="P5" s="272"/>
      <c r="Q5" s="272"/>
      <c r="R5" s="272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3">
        <f>SUM(AD6,AD56,AD65)</f>
        <v>58361000</v>
      </c>
      <c r="AE5" s="274" t="s">
        <v>149</v>
      </c>
      <c r="AF5" s="29"/>
    </row>
    <row r="6" spans="1:32" s="33" customFormat="1" ht="21" customHeight="1" x14ac:dyDescent="0.15">
      <c r="A6" s="100"/>
      <c r="B6" s="89" t="s">
        <v>135</v>
      </c>
      <c r="C6" s="275" t="s">
        <v>165</v>
      </c>
      <c r="D6" s="276">
        <v>49021</v>
      </c>
      <c r="E6" s="276">
        <f t="shared" ref="E6:L6" si="2">SUM(E7,E11,E14,E26,E29,E50)</f>
        <v>49422.490000000005</v>
      </c>
      <c r="F6" s="276">
        <f t="shared" si="2"/>
        <v>49307.490000000005</v>
      </c>
      <c r="G6" s="276">
        <f t="shared" si="2"/>
        <v>0</v>
      </c>
      <c r="H6" s="276">
        <f t="shared" si="2"/>
        <v>0</v>
      </c>
      <c r="I6" s="276">
        <f t="shared" si="2"/>
        <v>0</v>
      </c>
      <c r="J6" s="276">
        <f t="shared" si="2"/>
        <v>115</v>
      </c>
      <c r="K6" s="276">
        <f t="shared" si="2"/>
        <v>0</v>
      </c>
      <c r="L6" s="276">
        <f t="shared" si="2"/>
        <v>0</v>
      </c>
      <c r="M6" s="277">
        <f>E6-D6</f>
        <v>401.49000000000524</v>
      </c>
      <c r="N6" s="83">
        <f>IF(D6=0,0,M6/D6)</f>
        <v>8.1901633993595648E-3</v>
      </c>
      <c r="O6" s="131" t="s">
        <v>135</v>
      </c>
      <c r="P6" s="131"/>
      <c r="Q6" s="131"/>
      <c r="R6" s="131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>
        <f>SUM(AD7,AD11,AD14,AD26,AD29,AD50)</f>
        <v>49422000</v>
      </c>
      <c r="AE6" s="133" t="s">
        <v>149</v>
      </c>
      <c r="AF6" s="29"/>
    </row>
    <row r="7" spans="1:32" s="33" customFormat="1" ht="21" customHeight="1" x14ac:dyDescent="0.15">
      <c r="A7" s="100"/>
      <c r="B7" s="101"/>
      <c r="C7" s="89" t="s">
        <v>105</v>
      </c>
      <c r="D7" s="278">
        <v>31840</v>
      </c>
      <c r="E7" s="278">
        <f>SUM(F7:L7)</f>
        <v>32124</v>
      </c>
      <c r="F7" s="278">
        <f>SUMIF($AB$8:$AB$10,"보조",$AD$8:$AD$10)/1000</f>
        <v>32124</v>
      </c>
      <c r="G7" s="278">
        <f>SUMIF($AB$8:$AB$10,"7종",$AD$8:$AD$10)/1000</f>
        <v>0</v>
      </c>
      <c r="H7" s="278">
        <f>SUMIF($AB$8:$AB$10,"시비",$AD$8:$AD$10)/1000</f>
        <v>0</v>
      </c>
      <c r="I7" s="278">
        <f>SUMIF($AB$8:$AB$10,"후원",$AD$8:$AD$10)/1000</f>
        <v>0</v>
      </c>
      <c r="J7" s="278">
        <f>SUMIF($AB$8:$AB$10,"입소",$AD$8:$AD$10)/1000</f>
        <v>0</v>
      </c>
      <c r="K7" s="278">
        <f>SUMIF($AB$8:$AB$10,"법인",$AD$8:$AD$10)/1000</f>
        <v>0</v>
      </c>
      <c r="L7" s="278">
        <f>SUMIF($AB$8:$AB$10,"잡수",$AD$8:$AD$10)/1000</f>
        <v>0</v>
      </c>
      <c r="M7" s="279">
        <f>E7-D7</f>
        <v>284</v>
      </c>
      <c r="N7" s="172">
        <f>IF(D7=0,0,M7/D7)</f>
        <v>8.9195979899497485E-3</v>
      </c>
      <c r="O7" s="280" t="s">
        <v>286</v>
      </c>
      <c r="P7" s="280"/>
      <c r="Q7" s="241"/>
      <c r="R7" s="241"/>
      <c r="S7" s="241"/>
      <c r="T7" s="242"/>
      <c r="U7" s="242"/>
      <c r="V7" s="242"/>
      <c r="W7" s="281" t="s">
        <v>264</v>
      </c>
      <c r="X7" s="281"/>
      <c r="Y7" s="281"/>
      <c r="Z7" s="281"/>
      <c r="AA7" s="281"/>
      <c r="AB7" s="281"/>
      <c r="AC7" s="282"/>
      <c r="AD7" s="282">
        <f>SUM(AD8:AD9)</f>
        <v>32124000</v>
      </c>
      <c r="AE7" s="283" t="s">
        <v>149</v>
      </c>
      <c r="AF7" s="27"/>
    </row>
    <row r="8" spans="1:32" s="33" customFormat="1" ht="21" customHeight="1" x14ac:dyDescent="0.15">
      <c r="A8" s="100"/>
      <c r="B8" s="101"/>
      <c r="C8" s="101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185"/>
      <c r="O8" s="110" t="s">
        <v>55</v>
      </c>
      <c r="P8" s="241"/>
      <c r="Q8" s="241"/>
      <c r="R8" s="110" t="s">
        <v>159</v>
      </c>
      <c r="S8" s="285">
        <v>2597000</v>
      </c>
      <c r="T8" s="109" t="s">
        <v>149</v>
      </c>
      <c r="U8" s="110" t="s">
        <v>130</v>
      </c>
      <c r="V8" s="109">
        <v>4</v>
      </c>
      <c r="W8" s="109" t="s">
        <v>108</v>
      </c>
      <c r="X8" s="109"/>
      <c r="Y8" s="109"/>
      <c r="Z8" s="109" t="s">
        <v>127</v>
      </c>
      <c r="AA8" s="109"/>
      <c r="AB8" s="109" t="s">
        <v>110</v>
      </c>
      <c r="AC8" s="196"/>
      <c r="AD8" s="196">
        <f>S8*V8</f>
        <v>10388000</v>
      </c>
      <c r="AE8" s="113" t="s">
        <v>149</v>
      </c>
      <c r="AF8" s="29"/>
    </row>
    <row r="9" spans="1:32" s="33" customFormat="1" ht="21" customHeight="1" x14ac:dyDescent="0.15">
      <c r="A9" s="100"/>
      <c r="B9" s="101"/>
      <c r="C9" s="101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185"/>
      <c r="O9" s="110"/>
      <c r="P9" s="241"/>
      <c r="Q9" s="241"/>
      <c r="R9" s="110" t="s">
        <v>147</v>
      </c>
      <c r="S9" s="285">
        <v>2717000</v>
      </c>
      <c r="T9" s="109" t="s">
        <v>149</v>
      </c>
      <c r="U9" s="110" t="s">
        <v>130</v>
      </c>
      <c r="V9" s="109">
        <v>8</v>
      </c>
      <c r="W9" s="109" t="s">
        <v>108</v>
      </c>
      <c r="X9" s="109"/>
      <c r="Y9" s="109"/>
      <c r="Z9" s="109" t="s">
        <v>127</v>
      </c>
      <c r="AA9" s="109"/>
      <c r="AB9" s="109" t="s">
        <v>110</v>
      </c>
      <c r="AC9" s="196"/>
      <c r="AD9" s="196">
        <f>S9*V9</f>
        <v>21736000</v>
      </c>
      <c r="AE9" s="113" t="s">
        <v>149</v>
      </c>
      <c r="AF9" s="29"/>
    </row>
    <row r="10" spans="1:32" s="33" customFormat="1" ht="21" customHeight="1" x14ac:dyDescent="0.15">
      <c r="A10" s="100"/>
      <c r="B10" s="101"/>
      <c r="C10" s="101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185"/>
      <c r="O10" s="110"/>
      <c r="P10" s="110"/>
      <c r="Q10" s="110"/>
      <c r="R10" s="110"/>
      <c r="S10" s="110"/>
      <c r="T10" s="109"/>
      <c r="U10" s="109"/>
      <c r="V10" s="161"/>
      <c r="W10" s="161"/>
      <c r="X10" s="161"/>
      <c r="Y10" s="161"/>
      <c r="Z10" s="161"/>
      <c r="AA10" s="161"/>
      <c r="AB10" s="161"/>
      <c r="AC10" s="159"/>
      <c r="AD10" s="159"/>
      <c r="AE10" s="169"/>
      <c r="AF10" s="27"/>
    </row>
    <row r="11" spans="1:32" s="33" customFormat="1" ht="21" customHeight="1" x14ac:dyDescent="0.15">
      <c r="A11" s="100"/>
      <c r="B11" s="101"/>
      <c r="C11" s="89" t="s">
        <v>223</v>
      </c>
      <c r="D11" s="278">
        <v>0</v>
      </c>
      <c r="E11" s="278">
        <f>SUM(F11:L11)</f>
        <v>0</v>
      </c>
      <c r="F11" s="278">
        <f>SUMIF($AB$12:$AB$13,"보조",$AD$12:$AD$13)/1000</f>
        <v>0</v>
      </c>
      <c r="G11" s="278">
        <f>SUMIF($AB$12:$AB$13,"7종",$AD$12:$AD$13)/1000</f>
        <v>0</v>
      </c>
      <c r="H11" s="278">
        <f>SUMIF($AB$12:$AB$13,"시비",$AD$12:$AD$13)/1000</f>
        <v>0</v>
      </c>
      <c r="I11" s="278">
        <f>SUMIF($AB$12:$AB$13,"후원",$AD$12:$AD$13)/1000</f>
        <v>0</v>
      </c>
      <c r="J11" s="278">
        <f>SUMIF($AB$12:$AB$13,"입소",$AD$12:$AD$13)/1000</f>
        <v>0</v>
      </c>
      <c r="K11" s="278">
        <f>SUMIF($AB$12:$AB$13,"법인",$AD$12:$AD$13)/1000</f>
        <v>0</v>
      </c>
      <c r="L11" s="278">
        <f>SUMIF($AB$12:$AB$13,"잡수",$AD$12:$AD$13)/1000</f>
        <v>0</v>
      </c>
      <c r="M11" s="279">
        <f>E11-D11</f>
        <v>0</v>
      </c>
      <c r="N11" s="172">
        <f>IF(D11=0,0,M11/D11)</f>
        <v>0</v>
      </c>
      <c r="O11" s="244" t="s">
        <v>311</v>
      </c>
      <c r="P11" s="286"/>
      <c r="Q11" s="245"/>
      <c r="R11" s="245"/>
      <c r="S11" s="245"/>
      <c r="T11" s="246"/>
      <c r="U11" s="246"/>
      <c r="V11" s="242"/>
      <c r="W11" s="281" t="s">
        <v>264</v>
      </c>
      <c r="X11" s="281"/>
      <c r="Y11" s="281"/>
      <c r="Z11" s="281"/>
      <c r="AA11" s="281"/>
      <c r="AB11" s="281"/>
      <c r="AC11" s="282"/>
      <c r="AD11" s="282">
        <f>SUM(AD12)</f>
        <v>0</v>
      </c>
      <c r="AE11" s="283" t="s">
        <v>149</v>
      </c>
      <c r="AF11" s="27"/>
    </row>
    <row r="12" spans="1:32" s="33" customFormat="1" ht="21" customHeight="1" x14ac:dyDescent="0.15">
      <c r="A12" s="100"/>
      <c r="B12" s="101"/>
      <c r="C12" s="101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185"/>
      <c r="O12" s="168" t="s">
        <v>218</v>
      </c>
      <c r="P12" s="168"/>
      <c r="Q12" s="110"/>
      <c r="R12" s="110"/>
      <c r="S12" s="109"/>
      <c r="T12" s="109" t="s">
        <v>149</v>
      </c>
      <c r="U12" s="110" t="s">
        <v>130</v>
      </c>
      <c r="V12" s="109"/>
      <c r="W12" s="109" t="s">
        <v>101</v>
      </c>
      <c r="X12" s="110" t="s">
        <v>130</v>
      </c>
      <c r="Y12" s="111"/>
      <c r="Z12" s="112" t="s">
        <v>128</v>
      </c>
      <c r="AA12" s="112" t="s">
        <v>127</v>
      </c>
      <c r="AB12" s="109" t="s">
        <v>146</v>
      </c>
      <c r="AC12" s="196"/>
      <c r="AD12" s="109">
        <f>S12*V12*Y12</f>
        <v>0</v>
      </c>
      <c r="AE12" s="113" t="s">
        <v>149</v>
      </c>
      <c r="AF12" s="27"/>
    </row>
    <row r="13" spans="1:32" s="33" customFormat="1" ht="21" customHeight="1" x14ac:dyDescent="0.15">
      <c r="A13" s="100"/>
      <c r="B13" s="101"/>
      <c r="C13" s="101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185"/>
      <c r="O13" s="110"/>
      <c r="P13" s="110"/>
      <c r="Q13" s="110"/>
      <c r="R13" s="110"/>
      <c r="S13" s="109"/>
      <c r="T13" s="109"/>
      <c r="U13" s="110"/>
      <c r="V13" s="109"/>
      <c r="W13" s="109"/>
      <c r="X13" s="110"/>
      <c r="Y13" s="287"/>
      <c r="Z13" s="109"/>
      <c r="AA13" s="109"/>
      <c r="AB13" s="109"/>
      <c r="AC13" s="196"/>
      <c r="AD13" s="109"/>
      <c r="AE13" s="113"/>
      <c r="AF13" s="27"/>
    </row>
    <row r="14" spans="1:32" s="33" customFormat="1" ht="21" customHeight="1" x14ac:dyDescent="0.15">
      <c r="A14" s="100"/>
      <c r="B14" s="101"/>
      <c r="C14" s="89" t="s">
        <v>145</v>
      </c>
      <c r="D14" s="278">
        <v>9352</v>
      </c>
      <c r="E14" s="278">
        <f>SUM(F14:L14)</f>
        <v>9433.4</v>
      </c>
      <c r="F14" s="278">
        <f>SUMIF($AB$16:$AB$25,"보조",$AD$16:$AD$25)/1000+1</f>
        <v>9433.4</v>
      </c>
      <c r="G14" s="278">
        <f>SUMIF($AB$16:$AB$25,"7종",$AD$16:$AD$25)/1000</f>
        <v>0</v>
      </c>
      <c r="H14" s="278">
        <f>SUMIF($AB$16:$AB$25,"시비",$AD$16:$AD$25)/1000</f>
        <v>0</v>
      </c>
      <c r="I14" s="278">
        <f>SUMIF($AB$16:$AB$25,"후원",$AD$16:$AD$25)/1000</f>
        <v>0</v>
      </c>
      <c r="J14" s="278">
        <f>SUMIF($AB$16:$AB$25,"입소",$AD$16:$AD$25)/1000</f>
        <v>0</v>
      </c>
      <c r="K14" s="278">
        <f>SUMIF($AB$16:$AB$25,"법인",$AD$16:$AD$25)/1000</f>
        <v>0</v>
      </c>
      <c r="L14" s="278">
        <f>SUMIF($AB$16:$AB$25,"잡수",$AD$16:$AD$25)/1000</f>
        <v>0</v>
      </c>
      <c r="M14" s="279">
        <f>E14-D14</f>
        <v>81.399999999999636</v>
      </c>
      <c r="N14" s="172">
        <f>IF(D14=0,0,M14/D14)</f>
        <v>8.7040205303677964E-3</v>
      </c>
      <c r="O14" s="244" t="s">
        <v>282</v>
      </c>
      <c r="P14" s="286"/>
      <c r="Q14" s="245"/>
      <c r="R14" s="245"/>
      <c r="S14" s="245"/>
      <c r="T14" s="246"/>
      <c r="U14" s="246"/>
      <c r="V14" s="246"/>
      <c r="W14" s="288" t="s">
        <v>264</v>
      </c>
      <c r="X14" s="288"/>
      <c r="Y14" s="288"/>
      <c r="Z14" s="288"/>
      <c r="AA14" s="288"/>
      <c r="AB14" s="288"/>
      <c r="AC14" s="289"/>
      <c r="AD14" s="289">
        <f>SUM(명절휴가비,AD19,연장근로수당)</f>
        <v>9433000</v>
      </c>
      <c r="AE14" s="290" t="s">
        <v>149</v>
      </c>
      <c r="AF14" s="27"/>
    </row>
    <row r="15" spans="1:32" s="33" customFormat="1" ht="21" customHeight="1" x14ac:dyDescent="0.15">
      <c r="A15" s="100"/>
      <c r="B15" s="101"/>
      <c r="C15" s="101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185"/>
      <c r="O15" s="168" t="s">
        <v>292</v>
      </c>
      <c r="P15" s="110"/>
      <c r="Q15" s="110"/>
      <c r="R15" s="110"/>
      <c r="S15" s="110"/>
      <c r="T15" s="109"/>
      <c r="U15" s="109"/>
      <c r="V15" s="109"/>
      <c r="W15" s="161" t="s">
        <v>67</v>
      </c>
      <c r="X15" s="161"/>
      <c r="Y15" s="161"/>
      <c r="Z15" s="161"/>
      <c r="AA15" s="161"/>
      <c r="AB15" s="161"/>
      <c r="AC15" s="159" t="s">
        <v>157</v>
      </c>
      <c r="AD15" s="159">
        <v>3189000</v>
      </c>
      <c r="AE15" s="169" t="s">
        <v>149</v>
      </c>
      <c r="AF15" s="57"/>
    </row>
    <row r="16" spans="1:32" s="33" customFormat="1" ht="21" customHeight="1" x14ac:dyDescent="0.15">
      <c r="A16" s="100"/>
      <c r="B16" s="101"/>
      <c r="C16" s="101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185"/>
      <c r="O16" s="110" t="s">
        <v>55</v>
      </c>
      <c r="P16" s="110"/>
      <c r="Q16" s="110"/>
      <c r="R16" s="110" t="s">
        <v>159</v>
      </c>
      <c r="S16" s="285">
        <v>2597000</v>
      </c>
      <c r="T16" s="109" t="s">
        <v>149</v>
      </c>
      <c r="U16" s="110" t="s">
        <v>130</v>
      </c>
      <c r="V16" s="220">
        <v>0.6</v>
      </c>
      <c r="W16" s="110"/>
      <c r="X16" s="109"/>
      <c r="Y16" s="109"/>
      <c r="Z16" s="109" t="s">
        <v>127</v>
      </c>
      <c r="AA16" s="109"/>
      <c r="AB16" s="109" t="s">
        <v>110</v>
      </c>
      <c r="AC16" s="196"/>
      <c r="AD16" s="196">
        <f>ROUND(S16*V16,-2)</f>
        <v>1558200</v>
      </c>
      <c r="AE16" s="113" t="s">
        <v>149</v>
      </c>
      <c r="AF16" s="57"/>
    </row>
    <row r="17" spans="1:32" s="33" customFormat="1" ht="21" customHeight="1" x14ac:dyDescent="0.15">
      <c r="A17" s="100"/>
      <c r="B17" s="101"/>
      <c r="C17" s="101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185"/>
      <c r="O17" s="110"/>
      <c r="P17" s="110"/>
      <c r="Q17" s="110"/>
      <c r="R17" s="110" t="s">
        <v>147</v>
      </c>
      <c r="S17" s="285">
        <v>2717000</v>
      </c>
      <c r="T17" s="109" t="s">
        <v>149</v>
      </c>
      <c r="U17" s="110" t="s">
        <v>130</v>
      </c>
      <c r="V17" s="220">
        <v>0.6</v>
      </c>
      <c r="W17" s="109"/>
      <c r="X17" s="109"/>
      <c r="Y17" s="109"/>
      <c r="Z17" s="109" t="s">
        <v>127</v>
      </c>
      <c r="AA17" s="109"/>
      <c r="AB17" s="109" t="s">
        <v>110</v>
      </c>
      <c r="AC17" s="196"/>
      <c r="AD17" s="196">
        <f>ROUND(S17*V17,-2)</f>
        <v>1630200</v>
      </c>
      <c r="AE17" s="113" t="s">
        <v>149</v>
      </c>
      <c r="AF17" s="57"/>
    </row>
    <row r="18" spans="1:32" s="33" customFormat="1" ht="21" customHeight="1" x14ac:dyDescent="0.15">
      <c r="A18" s="100"/>
      <c r="B18" s="101"/>
      <c r="C18" s="101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185"/>
      <c r="O18" s="110"/>
      <c r="P18" s="110"/>
      <c r="Q18" s="110"/>
      <c r="R18" s="110"/>
      <c r="S18" s="285"/>
      <c r="T18" s="109"/>
      <c r="U18" s="110"/>
      <c r="V18" s="220"/>
      <c r="W18" s="109"/>
      <c r="X18" s="109"/>
      <c r="Y18" s="109"/>
      <c r="Z18" s="109"/>
      <c r="AA18" s="109"/>
      <c r="AB18" s="109"/>
      <c r="AC18" s="196"/>
      <c r="AD18" s="196"/>
      <c r="AE18" s="113"/>
      <c r="AF18" s="57"/>
    </row>
    <row r="19" spans="1:32" s="33" customFormat="1" ht="21" customHeight="1" x14ac:dyDescent="0.15">
      <c r="A19" s="100"/>
      <c r="B19" s="101"/>
      <c r="C19" s="101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185"/>
      <c r="O19" s="158" t="s">
        <v>315</v>
      </c>
      <c r="P19" s="110"/>
      <c r="Q19" s="110"/>
      <c r="R19" s="110"/>
      <c r="S19" s="285"/>
      <c r="T19" s="109"/>
      <c r="U19" s="110"/>
      <c r="V19" s="220"/>
      <c r="W19" s="161" t="s">
        <v>67</v>
      </c>
      <c r="X19" s="161"/>
      <c r="Y19" s="161"/>
      <c r="Z19" s="161"/>
      <c r="AA19" s="161"/>
      <c r="AB19" s="161"/>
      <c r="AC19" s="159" t="s">
        <v>157</v>
      </c>
      <c r="AD19" s="159">
        <f>AD20</f>
        <v>480000</v>
      </c>
      <c r="AE19" s="169" t="s">
        <v>149</v>
      </c>
      <c r="AF19" s="57"/>
    </row>
    <row r="20" spans="1:32" s="33" customFormat="1" ht="21" customHeight="1" x14ac:dyDescent="0.15">
      <c r="A20" s="100"/>
      <c r="B20" s="101"/>
      <c r="C20" s="101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185"/>
      <c r="O20" s="110" t="s">
        <v>55</v>
      </c>
      <c r="P20" s="110"/>
      <c r="Q20" s="110"/>
      <c r="R20" s="110"/>
      <c r="S20" s="285">
        <v>40000</v>
      </c>
      <c r="T20" s="109" t="s">
        <v>149</v>
      </c>
      <c r="U20" s="110" t="s">
        <v>130</v>
      </c>
      <c r="V20" s="291">
        <v>12</v>
      </c>
      <c r="W20" s="109" t="s">
        <v>108</v>
      </c>
      <c r="X20" s="109"/>
      <c r="Y20" s="109"/>
      <c r="Z20" s="109"/>
      <c r="AA20" s="109" t="s">
        <v>127</v>
      </c>
      <c r="AB20" s="109" t="s">
        <v>110</v>
      </c>
      <c r="AC20" s="196"/>
      <c r="AD20" s="196">
        <f>S20*V20</f>
        <v>480000</v>
      </c>
      <c r="AE20" s="113" t="s">
        <v>149</v>
      </c>
      <c r="AF20" s="57"/>
    </row>
    <row r="21" spans="1:32" s="33" customFormat="1" ht="21" customHeight="1" x14ac:dyDescent="0.15">
      <c r="A21" s="100"/>
      <c r="B21" s="101"/>
      <c r="C21" s="101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185"/>
      <c r="O21" s="110"/>
      <c r="P21" s="110"/>
      <c r="Q21" s="110"/>
      <c r="R21" s="110"/>
      <c r="S21" s="110"/>
      <c r="T21" s="109"/>
      <c r="U21" s="109"/>
      <c r="V21" s="109"/>
      <c r="W21" s="109"/>
      <c r="X21" s="109"/>
      <c r="Y21" s="109"/>
      <c r="Z21" s="109"/>
      <c r="AA21" s="109"/>
      <c r="AB21" s="109"/>
      <c r="AC21" s="196"/>
      <c r="AD21" s="196"/>
      <c r="AE21" s="113"/>
      <c r="AF21" s="57"/>
    </row>
    <row r="22" spans="1:32" s="33" customFormat="1" ht="21" customHeight="1" x14ac:dyDescent="0.15">
      <c r="A22" s="100"/>
      <c r="B22" s="101"/>
      <c r="C22" s="101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185"/>
      <c r="O22" s="168" t="s">
        <v>54</v>
      </c>
      <c r="P22" s="110"/>
      <c r="Q22" s="110"/>
      <c r="R22" s="110"/>
      <c r="S22" s="110"/>
      <c r="T22" s="109"/>
      <c r="U22" s="109"/>
      <c r="V22" s="109"/>
      <c r="W22" s="161" t="s">
        <v>67</v>
      </c>
      <c r="X22" s="161"/>
      <c r="Y22" s="161"/>
      <c r="Z22" s="161"/>
      <c r="AA22" s="161"/>
      <c r="AB22" s="161"/>
      <c r="AC22" s="159" t="s">
        <v>157</v>
      </c>
      <c r="AD22" s="159">
        <f>ROUND(SUM(AD23:AD25),-3)</f>
        <v>5764000</v>
      </c>
      <c r="AE22" s="169" t="s">
        <v>149</v>
      </c>
      <c r="AF22" s="57"/>
    </row>
    <row r="23" spans="1:32" s="33" customFormat="1" ht="21" customHeight="1" x14ac:dyDescent="0.15">
      <c r="A23" s="100"/>
      <c r="B23" s="101"/>
      <c r="C23" s="101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185"/>
      <c r="O23" s="110" t="s">
        <v>55</v>
      </c>
      <c r="P23" s="110"/>
      <c r="Q23" s="110"/>
      <c r="R23" s="110" t="s">
        <v>159</v>
      </c>
      <c r="S23" s="285">
        <v>2597000</v>
      </c>
      <c r="T23" s="109" t="s">
        <v>149</v>
      </c>
      <c r="U23" s="112" t="s">
        <v>158</v>
      </c>
      <c r="V23" s="292">
        <v>209</v>
      </c>
      <c r="W23" s="293">
        <v>1.5</v>
      </c>
      <c r="X23" s="110" t="s">
        <v>130</v>
      </c>
      <c r="Y23" s="294">
        <v>25</v>
      </c>
      <c r="Z23" s="295">
        <v>4</v>
      </c>
      <c r="AA23" s="109" t="s">
        <v>127</v>
      </c>
      <c r="AB23" s="109" t="s">
        <v>110</v>
      </c>
      <c r="AC23" s="196"/>
      <c r="AD23" s="196">
        <f>ROUND(ROUNDDOWN(S23/V23*W23*Y23,-1)*Z23,-3)</f>
        <v>1864000</v>
      </c>
      <c r="AE23" s="113" t="s">
        <v>149</v>
      </c>
      <c r="AF23" s="57"/>
    </row>
    <row r="24" spans="1:32" s="33" customFormat="1" ht="21" customHeight="1" x14ac:dyDescent="0.15">
      <c r="A24" s="100"/>
      <c r="B24" s="101"/>
      <c r="C24" s="101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185"/>
      <c r="O24" s="110"/>
      <c r="P24" s="110"/>
      <c r="Q24" s="110"/>
      <c r="R24" s="110" t="s">
        <v>147</v>
      </c>
      <c r="S24" s="285">
        <v>2717000</v>
      </c>
      <c r="T24" s="109" t="s">
        <v>149</v>
      </c>
      <c r="U24" s="112" t="s">
        <v>158</v>
      </c>
      <c r="V24" s="292">
        <v>209</v>
      </c>
      <c r="W24" s="293">
        <v>1.5</v>
      </c>
      <c r="X24" s="110" t="s">
        <v>130</v>
      </c>
      <c r="Y24" s="294">
        <v>25</v>
      </c>
      <c r="Z24" s="295">
        <v>8</v>
      </c>
      <c r="AA24" s="109" t="s">
        <v>127</v>
      </c>
      <c r="AB24" s="109" t="s">
        <v>110</v>
      </c>
      <c r="AC24" s="196"/>
      <c r="AD24" s="196">
        <f>ROUNDDOWN(ROUNDDOWN(S24/V24*W24*Y24,-1)*Z24,-3)</f>
        <v>3900000</v>
      </c>
      <c r="AE24" s="113" t="s">
        <v>149</v>
      </c>
      <c r="AF24" s="57"/>
    </row>
    <row r="25" spans="1:32" s="33" customFormat="1" ht="21" customHeight="1" x14ac:dyDescent="0.15">
      <c r="A25" s="100"/>
      <c r="B25" s="101"/>
      <c r="C25" s="101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185"/>
      <c r="O25" s="110"/>
      <c r="P25" s="110"/>
      <c r="Q25" s="110"/>
      <c r="R25" s="110"/>
      <c r="S25" s="285"/>
      <c r="T25" s="109"/>
      <c r="U25" s="112"/>
      <c r="V25" s="292"/>
      <c r="W25" s="293"/>
      <c r="X25" s="110"/>
      <c r="Y25" s="294"/>
      <c r="Z25" s="295"/>
      <c r="AA25" s="109"/>
      <c r="AB25" s="109"/>
      <c r="AC25" s="196"/>
      <c r="AD25" s="196"/>
      <c r="AE25" s="113"/>
      <c r="AF25" s="57"/>
    </row>
    <row r="26" spans="1:32" s="33" customFormat="1" ht="21" customHeight="1" x14ac:dyDescent="0.15">
      <c r="A26" s="100"/>
      <c r="B26" s="101"/>
      <c r="C26" s="89" t="s">
        <v>306</v>
      </c>
      <c r="D26" s="278">
        <v>3433</v>
      </c>
      <c r="E26" s="278">
        <f>SUM(F26:L26)</f>
        <v>3464</v>
      </c>
      <c r="F26" s="278">
        <f>SUMIF($AB$27:$AB$28,"보조",$AD$27:$AD$28)/1000</f>
        <v>3464</v>
      </c>
      <c r="G26" s="278">
        <f>SUMIF($AB$27:$AB$28,"7종",$AD$27:$AD$28)/1000</f>
        <v>0</v>
      </c>
      <c r="H26" s="278">
        <f>SUMIF($AB$27:$AB$28,"시비",$AD$27:$AD$28)/1000</f>
        <v>0</v>
      </c>
      <c r="I26" s="278">
        <f>SUMIF($AB$27:$AB$28,"후원",$AD$27:$AD$28)/1000</f>
        <v>0</v>
      </c>
      <c r="J26" s="278">
        <f>SUMIF($AB$27:$AB$28,"입소",$AD$27:$AD$28)/1000</f>
        <v>0</v>
      </c>
      <c r="K26" s="278">
        <f>SUMIF($AB$27:$AB$28,"법인",$AD$27:$AD$28)/1000</f>
        <v>0</v>
      </c>
      <c r="L26" s="278">
        <f>SUMIF($AB$27:$AB$28,"잡수",$AD$27:$AD$28)/1000</f>
        <v>0</v>
      </c>
      <c r="M26" s="279">
        <f>E26-D26</f>
        <v>31</v>
      </c>
      <c r="N26" s="172">
        <f>IF(D26=0,0,M26/D26)</f>
        <v>9.030002912904166E-3</v>
      </c>
      <c r="O26" s="244" t="s">
        <v>309</v>
      </c>
      <c r="P26" s="286"/>
      <c r="Q26" s="245"/>
      <c r="R26" s="245"/>
      <c r="S26" s="245"/>
      <c r="T26" s="246"/>
      <c r="U26" s="246"/>
      <c r="V26" s="246"/>
      <c r="W26" s="288" t="s">
        <v>67</v>
      </c>
      <c r="X26" s="288"/>
      <c r="Y26" s="288"/>
      <c r="Z26" s="288"/>
      <c r="AA26" s="288"/>
      <c r="AB26" s="288"/>
      <c r="AC26" s="289" t="s">
        <v>157</v>
      </c>
      <c r="AD26" s="289">
        <f>ROUND(SUM(AD27:AD27),-3)</f>
        <v>3464000</v>
      </c>
      <c r="AE26" s="290" t="s">
        <v>149</v>
      </c>
      <c r="AF26" s="29"/>
    </row>
    <row r="27" spans="1:32" s="33" customFormat="1" ht="21" customHeight="1" x14ac:dyDescent="0.15">
      <c r="A27" s="100"/>
      <c r="B27" s="101"/>
      <c r="C27" s="101"/>
      <c r="D27" s="284"/>
      <c r="E27" s="284"/>
      <c r="F27" s="284"/>
      <c r="G27" s="284"/>
      <c r="H27" s="284"/>
      <c r="I27" s="284"/>
      <c r="J27" s="284"/>
      <c r="K27" s="284"/>
      <c r="L27" s="284"/>
      <c r="M27" s="296"/>
      <c r="N27" s="185"/>
      <c r="O27" s="110"/>
      <c r="P27" s="110"/>
      <c r="Q27" s="110"/>
      <c r="R27" s="110"/>
      <c r="S27" s="109">
        <f>SUM(AD7,AD14)-AD25</f>
        <v>41557000</v>
      </c>
      <c r="T27" s="112" t="s">
        <v>149</v>
      </c>
      <c r="U27" s="112" t="s">
        <v>158</v>
      </c>
      <c r="V27" s="291">
        <v>12</v>
      </c>
      <c r="W27" s="200" t="s">
        <v>108</v>
      </c>
      <c r="X27" s="109"/>
      <c r="Y27" s="109"/>
      <c r="Z27" s="109"/>
      <c r="AA27" s="109" t="s">
        <v>127</v>
      </c>
      <c r="AB27" s="109" t="s">
        <v>110</v>
      </c>
      <c r="AC27" s="196"/>
      <c r="AD27" s="196">
        <f>ROUNDUP(S27/V27,-3)</f>
        <v>3464000</v>
      </c>
      <c r="AE27" s="113" t="s">
        <v>149</v>
      </c>
      <c r="AF27" s="29"/>
    </row>
    <row r="28" spans="1:32" s="33" customFormat="1" ht="21" customHeight="1" x14ac:dyDescent="0.15">
      <c r="A28" s="100"/>
      <c r="B28" s="101"/>
      <c r="C28" s="101"/>
      <c r="D28" s="284"/>
      <c r="E28" s="284"/>
      <c r="F28" s="284"/>
      <c r="G28" s="284"/>
      <c r="H28" s="284"/>
      <c r="I28" s="284"/>
      <c r="J28" s="284"/>
      <c r="K28" s="284"/>
      <c r="L28" s="284"/>
      <c r="M28" s="296"/>
      <c r="N28" s="185"/>
      <c r="O28" s="241"/>
      <c r="P28" s="241"/>
      <c r="Q28" s="241"/>
      <c r="R28" s="241"/>
      <c r="S28" s="241"/>
      <c r="T28" s="242"/>
      <c r="U28" s="242"/>
      <c r="V28" s="242"/>
      <c r="W28" s="242"/>
      <c r="X28" s="242"/>
      <c r="Y28" s="242"/>
      <c r="Z28" s="242"/>
      <c r="AA28" s="242"/>
      <c r="AB28" s="242"/>
      <c r="AC28" s="297"/>
      <c r="AD28" s="297"/>
      <c r="AE28" s="298"/>
      <c r="AF28" s="29"/>
    </row>
    <row r="29" spans="1:32" s="33" customFormat="1" ht="21" customHeight="1" x14ac:dyDescent="0.15">
      <c r="A29" s="100"/>
      <c r="B29" s="101"/>
      <c r="C29" s="89" t="s">
        <v>302</v>
      </c>
      <c r="D29" s="278">
        <v>4111</v>
      </c>
      <c r="E29" s="278">
        <f>SUM(F29:L29)</f>
        <v>4286.09</v>
      </c>
      <c r="F29" s="278">
        <f>SUMIF($AB$32:$AB$49,"보조",$AD$32:$AD$49)/1000+1</f>
        <v>4286.09</v>
      </c>
      <c r="G29" s="278">
        <f>SUMIF($AB$32:$AB$49,"7종",$AD$32:$AD$49)/1000</f>
        <v>0</v>
      </c>
      <c r="H29" s="278">
        <f>SUMIF($AB$32:$AB$49,"시비",$AD$32:$AD$49)/1000</f>
        <v>0</v>
      </c>
      <c r="I29" s="278">
        <f>SUMIF($AB$32:$AB$49,"후원",$AD$32:$AD$49)/1000</f>
        <v>0</v>
      </c>
      <c r="J29" s="278">
        <f>SUMIF($AB$32:$AB$49,"입소",$AD$32:$AD$49)/1000</f>
        <v>0</v>
      </c>
      <c r="K29" s="278">
        <f>SUMIF($AB$32:$AB$49,"법인",$AD$32:$AD$49)/1000</f>
        <v>0</v>
      </c>
      <c r="L29" s="278">
        <f>SUMIF($AB$32:$AB$49,"잡수",$AD$32:$AD$49)/1000</f>
        <v>0</v>
      </c>
      <c r="M29" s="279">
        <f>E29-D29</f>
        <v>175.09000000000015</v>
      </c>
      <c r="N29" s="172">
        <f>IF(D29=0,0,M29/D29)</f>
        <v>4.2590610557042115E-2</v>
      </c>
      <c r="O29" s="244" t="s">
        <v>37</v>
      </c>
      <c r="P29" s="286"/>
      <c r="Q29" s="245"/>
      <c r="R29" s="245"/>
      <c r="S29" s="245"/>
      <c r="T29" s="246"/>
      <c r="U29" s="246"/>
      <c r="V29" s="246"/>
      <c r="W29" s="288" t="s">
        <v>264</v>
      </c>
      <c r="X29" s="288"/>
      <c r="Y29" s="288"/>
      <c r="Z29" s="288"/>
      <c r="AA29" s="288"/>
      <c r="AB29" s="288"/>
      <c r="AC29" s="289"/>
      <c r="AD29" s="289">
        <f>SUM(AD31,AD34,AD37,AD40,AD43,AD46)</f>
        <v>4286000</v>
      </c>
      <c r="AE29" s="290" t="s">
        <v>149</v>
      </c>
    </row>
    <row r="30" spans="1:32" s="33" customFormat="1" ht="21" customHeight="1" x14ac:dyDescent="0.15">
      <c r="A30" s="100"/>
      <c r="B30" s="101"/>
      <c r="C30" s="101" t="s">
        <v>134</v>
      </c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185"/>
      <c r="O30" s="241"/>
      <c r="P30" s="241"/>
      <c r="Q30" s="241"/>
      <c r="R30" s="241"/>
      <c r="S30" s="241"/>
      <c r="T30" s="242"/>
      <c r="U30" s="242"/>
      <c r="V30" s="242"/>
      <c r="W30" s="242"/>
      <c r="X30" s="242"/>
      <c r="Y30" s="242"/>
      <c r="Z30" s="242"/>
      <c r="AA30" s="242"/>
      <c r="AB30" s="242"/>
      <c r="AC30" s="297"/>
      <c r="AD30" s="297"/>
      <c r="AE30" s="298"/>
      <c r="AF30" s="29"/>
    </row>
    <row r="31" spans="1:32" s="33" customFormat="1" ht="21" customHeight="1" x14ac:dyDescent="0.15">
      <c r="A31" s="100"/>
      <c r="B31" s="101"/>
      <c r="C31" s="101"/>
      <c r="D31" s="284"/>
      <c r="E31" s="284"/>
      <c r="F31" s="284"/>
      <c r="G31" s="284"/>
      <c r="H31" s="284"/>
      <c r="I31" s="284"/>
      <c r="J31" s="284"/>
      <c r="K31" s="284"/>
      <c r="L31" s="284"/>
      <c r="M31" s="284"/>
      <c r="N31" s="185"/>
      <c r="O31" s="168" t="s">
        <v>39</v>
      </c>
      <c r="P31" s="110"/>
      <c r="Q31" s="110"/>
      <c r="R31" s="110"/>
      <c r="S31" s="110"/>
      <c r="T31" s="109"/>
      <c r="U31" s="109"/>
      <c r="V31" s="109"/>
      <c r="W31" s="161" t="s">
        <v>67</v>
      </c>
      <c r="X31" s="161"/>
      <c r="Y31" s="161"/>
      <c r="Z31" s="161"/>
      <c r="AA31" s="161"/>
      <c r="AB31" s="161"/>
      <c r="AC31" s="159"/>
      <c r="AD31" s="159">
        <f>ROUND(SUM(AD32:AD32),-3)</f>
        <v>1870000</v>
      </c>
      <c r="AE31" s="169" t="s">
        <v>149</v>
      </c>
      <c r="AF31" s="29"/>
    </row>
    <row r="32" spans="1:32" s="33" customFormat="1" ht="21" customHeight="1" x14ac:dyDescent="0.15">
      <c r="A32" s="100"/>
      <c r="B32" s="101"/>
      <c r="C32" s="101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185"/>
      <c r="O32" s="110"/>
      <c r="P32" s="110"/>
      <c r="Q32" s="110"/>
      <c r="R32" s="110"/>
      <c r="S32" s="109">
        <f>S27</f>
        <v>41557000</v>
      </c>
      <c r="T32" s="112" t="s">
        <v>149</v>
      </c>
      <c r="U32" s="200" t="s">
        <v>130</v>
      </c>
      <c r="V32" s="220">
        <v>0.09</v>
      </c>
      <c r="W32" s="112" t="s">
        <v>158</v>
      </c>
      <c r="X32" s="299">
        <v>2</v>
      </c>
      <c r="Y32" s="202"/>
      <c r="Z32" s="202"/>
      <c r="AA32" s="112" t="s">
        <v>127</v>
      </c>
      <c r="AB32" s="109" t="s">
        <v>110</v>
      </c>
      <c r="AC32" s="196"/>
      <c r="AD32" s="196">
        <f>ROUND(S32*V32/X32,-3)</f>
        <v>1870000</v>
      </c>
      <c r="AE32" s="113" t="s">
        <v>149</v>
      </c>
      <c r="AF32" s="29"/>
    </row>
    <row r="33" spans="1:32" s="33" customFormat="1" ht="21" customHeight="1" x14ac:dyDescent="0.15">
      <c r="A33" s="100"/>
      <c r="B33" s="101"/>
      <c r="C33" s="101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185"/>
      <c r="O33" s="110"/>
      <c r="P33" s="110"/>
      <c r="Q33" s="110"/>
      <c r="R33" s="110"/>
      <c r="S33" s="109"/>
      <c r="T33" s="112"/>
      <c r="U33" s="200"/>
      <c r="V33" s="300"/>
      <c r="W33" s="112"/>
      <c r="X33" s="299"/>
      <c r="Y33" s="202"/>
      <c r="Z33" s="202"/>
      <c r="AA33" s="112"/>
      <c r="AB33" s="109"/>
      <c r="AC33" s="196"/>
      <c r="AD33" s="196"/>
      <c r="AE33" s="113"/>
      <c r="AF33" s="29"/>
    </row>
    <row r="34" spans="1:32" s="33" customFormat="1" ht="21" customHeight="1" x14ac:dyDescent="0.15">
      <c r="A34" s="100"/>
      <c r="B34" s="101"/>
      <c r="C34" s="101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185"/>
      <c r="O34" s="168" t="s">
        <v>40</v>
      </c>
      <c r="P34" s="110"/>
      <c r="Q34" s="110"/>
      <c r="R34" s="110"/>
      <c r="S34" s="110"/>
      <c r="T34" s="109"/>
      <c r="U34" s="109"/>
      <c r="V34" s="110"/>
      <c r="W34" s="161" t="s">
        <v>67</v>
      </c>
      <c r="X34" s="161"/>
      <c r="Y34" s="161"/>
      <c r="Z34" s="161"/>
      <c r="AA34" s="161"/>
      <c r="AB34" s="161"/>
      <c r="AC34" s="159" t="s">
        <v>157</v>
      </c>
      <c r="AD34" s="159">
        <f>ROUNDDOWN(SUM(AD35:AD35),-3)</f>
        <v>1426000</v>
      </c>
      <c r="AE34" s="169" t="s">
        <v>149</v>
      </c>
      <c r="AF34" s="29"/>
    </row>
    <row r="35" spans="1:32" s="33" customFormat="1" ht="21" customHeight="1" x14ac:dyDescent="0.15">
      <c r="A35" s="100"/>
      <c r="B35" s="101"/>
      <c r="C35" s="101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185"/>
      <c r="O35" s="110"/>
      <c r="P35" s="110"/>
      <c r="Q35" s="110"/>
      <c r="R35" s="110"/>
      <c r="S35" s="109">
        <f>S32</f>
        <v>41557000</v>
      </c>
      <c r="T35" s="112" t="s">
        <v>149</v>
      </c>
      <c r="U35" s="200" t="s">
        <v>130</v>
      </c>
      <c r="V35" s="219">
        <v>6.8599999999999994E-2</v>
      </c>
      <c r="W35" s="112" t="s">
        <v>158</v>
      </c>
      <c r="X35" s="301">
        <v>2</v>
      </c>
      <c r="Y35" s="202"/>
      <c r="Z35" s="202"/>
      <c r="AA35" s="112" t="s">
        <v>127</v>
      </c>
      <c r="AB35" s="109" t="s">
        <v>110</v>
      </c>
      <c r="AC35" s="196"/>
      <c r="AD35" s="196">
        <f>ROUNDUP(S35*V35/X35,-3)</f>
        <v>1426000</v>
      </c>
      <c r="AE35" s="113" t="s">
        <v>149</v>
      </c>
      <c r="AF35" s="29"/>
    </row>
    <row r="36" spans="1:32" s="33" customFormat="1" ht="21" customHeight="1" x14ac:dyDescent="0.15">
      <c r="A36" s="100"/>
      <c r="B36" s="101"/>
      <c r="C36" s="101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185"/>
      <c r="O36" s="110"/>
      <c r="P36" s="110"/>
      <c r="Q36" s="110"/>
      <c r="R36" s="110"/>
      <c r="S36" s="110"/>
      <c r="T36" s="109"/>
      <c r="U36" s="109"/>
      <c r="V36" s="110"/>
      <c r="W36" s="109"/>
      <c r="X36" s="109"/>
      <c r="Y36" s="109"/>
      <c r="Z36" s="109"/>
      <c r="AA36" s="109"/>
      <c r="AB36" s="109"/>
      <c r="AC36" s="196"/>
      <c r="AD36" s="196"/>
      <c r="AE36" s="113"/>
      <c r="AF36" s="29"/>
    </row>
    <row r="37" spans="1:32" s="33" customFormat="1" ht="21" customHeight="1" x14ac:dyDescent="0.15">
      <c r="A37" s="100"/>
      <c r="B37" s="101"/>
      <c r="C37" s="101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185"/>
      <c r="O37" s="168" t="s">
        <v>60</v>
      </c>
      <c r="P37" s="110"/>
      <c r="Q37" s="110"/>
      <c r="R37" s="110"/>
      <c r="S37" s="110"/>
      <c r="T37" s="109"/>
      <c r="U37" s="109"/>
      <c r="V37" s="110"/>
      <c r="W37" s="161" t="s">
        <v>67</v>
      </c>
      <c r="X37" s="161"/>
      <c r="Y37" s="161"/>
      <c r="Z37" s="161"/>
      <c r="AA37" s="161"/>
      <c r="AB37" s="161"/>
      <c r="AC37" s="159" t="s">
        <v>157</v>
      </c>
      <c r="AD37" s="159">
        <f>ROUND(SUM(AD38:AD38),-3)</f>
        <v>164000</v>
      </c>
      <c r="AE37" s="169" t="s">
        <v>149</v>
      </c>
      <c r="AF37" s="29"/>
    </row>
    <row r="38" spans="1:32" s="33" customFormat="1" ht="21" customHeight="1" x14ac:dyDescent="0.15">
      <c r="A38" s="100"/>
      <c r="B38" s="101"/>
      <c r="C38" s="101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185"/>
      <c r="O38" s="110"/>
      <c r="P38" s="110"/>
      <c r="Q38" s="110"/>
      <c r="R38" s="110"/>
      <c r="S38" s="285">
        <f>AD35</f>
        <v>1426000</v>
      </c>
      <c r="T38" s="112" t="s">
        <v>149</v>
      </c>
      <c r="U38" s="200" t="s">
        <v>130</v>
      </c>
      <c r="V38" s="219">
        <v>0.115</v>
      </c>
      <c r="W38" s="200"/>
      <c r="X38" s="227"/>
      <c r="Y38" s="202"/>
      <c r="Z38" s="202"/>
      <c r="AA38" s="112" t="s">
        <v>127</v>
      </c>
      <c r="AB38" s="109" t="s">
        <v>110</v>
      </c>
      <c r="AC38" s="196"/>
      <c r="AD38" s="196">
        <f>ROUND(S38*V38,-3)</f>
        <v>164000</v>
      </c>
      <c r="AE38" s="113" t="s">
        <v>149</v>
      </c>
      <c r="AF38" s="29"/>
    </row>
    <row r="39" spans="1:32" s="33" customFormat="1" ht="21" customHeight="1" x14ac:dyDescent="0.15">
      <c r="A39" s="100"/>
      <c r="B39" s="101"/>
      <c r="C39" s="101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185"/>
      <c r="O39" s="110"/>
      <c r="P39" s="110"/>
      <c r="Q39" s="110"/>
      <c r="R39" s="110"/>
      <c r="S39" s="285"/>
      <c r="T39" s="112"/>
      <c r="U39" s="200"/>
      <c r="V39" s="300"/>
      <c r="W39" s="200"/>
      <c r="X39" s="227"/>
      <c r="Y39" s="202"/>
      <c r="Z39" s="202"/>
      <c r="AA39" s="112"/>
      <c r="AB39" s="109"/>
      <c r="AC39" s="196"/>
      <c r="AD39" s="196"/>
      <c r="AE39" s="113"/>
      <c r="AF39" s="29"/>
    </row>
    <row r="40" spans="1:32" s="33" customFormat="1" ht="21" customHeight="1" x14ac:dyDescent="0.15">
      <c r="A40" s="100"/>
      <c r="B40" s="101"/>
      <c r="C40" s="101"/>
      <c r="D40" s="284"/>
      <c r="E40" s="284"/>
      <c r="F40" s="284"/>
      <c r="G40" s="284"/>
      <c r="H40" s="284"/>
      <c r="I40" s="284"/>
      <c r="J40" s="284"/>
      <c r="K40" s="284"/>
      <c r="L40" s="284"/>
      <c r="M40" s="284"/>
      <c r="N40" s="185"/>
      <c r="O40" s="168" t="s">
        <v>36</v>
      </c>
      <c r="P40" s="110"/>
      <c r="Q40" s="110"/>
      <c r="R40" s="110"/>
      <c r="S40" s="110"/>
      <c r="T40" s="109"/>
      <c r="U40" s="109"/>
      <c r="V40" s="110"/>
      <c r="W40" s="161" t="s">
        <v>67</v>
      </c>
      <c r="X40" s="161"/>
      <c r="Y40" s="161"/>
      <c r="Z40" s="161"/>
      <c r="AA40" s="161"/>
      <c r="AB40" s="161"/>
      <c r="AC40" s="159" t="s">
        <v>157</v>
      </c>
      <c r="AD40" s="159">
        <f>ROUND(SUM(AD41:AD41),-3)</f>
        <v>436000</v>
      </c>
      <c r="AE40" s="169" t="s">
        <v>149</v>
      </c>
      <c r="AF40" s="29"/>
    </row>
    <row r="41" spans="1:32" s="33" customFormat="1" ht="21" customHeight="1" x14ac:dyDescent="0.15">
      <c r="A41" s="100"/>
      <c r="B41" s="101"/>
      <c r="C41" s="101"/>
      <c r="D41" s="284"/>
      <c r="E41" s="284"/>
      <c r="F41" s="284"/>
      <c r="G41" s="284"/>
      <c r="H41" s="284"/>
      <c r="I41" s="284"/>
      <c r="J41" s="284"/>
      <c r="K41" s="284"/>
      <c r="L41" s="284"/>
      <c r="M41" s="284"/>
      <c r="N41" s="185"/>
      <c r="O41" s="110"/>
      <c r="P41" s="110"/>
      <c r="Q41" s="110"/>
      <c r="R41" s="110"/>
      <c r="S41" s="109">
        <f>S35</f>
        <v>41557000</v>
      </c>
      <c r="T41" s="112" t="s">
        <v>149</v>
      </c>
      <c r="U41" s="200" t="s">
        <v>130</v>
      </c>
      <c r="V41" s="219">
        <v>1.0500000000000001E-2</v>
      </c>
      <c r="W41" s="200"/>
      <c r="X41" s="227"/>
      <c r="Y41" s="202"/>
      <c r="Z41" s="202"/>
      <c r="AA41" s="112" t="s">
        <v>127</v>
      </c>
      <c r="AB41" s="109" t="s">
        <v>110</v>
      </c>
      <c r="AC41" s="196"/>
      <c r="AD41" s="196">
        <f>ROUND(S41*V41,-3)</f>
        <v>436000</v>
      </c>
      <c r="AE41" s="113" t="s">
        <v>149</v>
      </c>
      <c r="AF41" s="29"/>
    </row>
    <row r="42" spans="1:32" s="33" customFormat="1" ht="15" customHeight="1" x14ac:dyDescent="0.15">
      <c r="A42" s="100"/>
      <c r="B42" s="101"/>
      <c r="C42" s="101"/>
      <c r="D42" s="284"/>
      <c r="E42" s="284"/>
      <c r="F42" s="284"/>
      <c r="G42" s="284"/>
      <c r="H42" s="284"/>
      <c r="I42" s="284"/>
      <c r="J42" s="284"/>
      <c r="K42" s="284"/>
      <c r="L42" s="284"/>
      <c r="M42" s="284"/>
      <c r="N42" s="185"/>
      <c r="O42" s="110"/>
      <c r="P42" s="110"/>
      <c r="Q42" s="110"/>
      <c r="R42" s="110"/>
      <c r="S42" s="110"/>
      <c r="T42" s="109"/>
      <c r="U42" s="109"/>
      <c r="V42" s="110"/>
      <c r="W42" s="109"/>
      <c r="X42" s="109"/>
      <c r="Y42" s="109"/>
      <c r="Z42" s="109"/>
      <c r="AA42" s="109"/>
      <c r="AB42" s="109"/>
      <c r="AC42" s="196"/>
      <c r="AD42" s="196"/>
      <c r="AE42" s="113"/>
      <c r="AF42" s="29"/>
    </row>
    <row r="43" spans="1:32" s="33" customFormat="1" ht="25.5" customHeight="1" x14ac:dyDescent="0.15">
      <c r="A43" s="100"/>
      <c r="B43" s="101"/>
      <c r="C43" s="101"/>
      <c r="D43" s="284"/>
      <c r="E43" s="284"/>
      <c r="F43" s="284"/>
      <c r="G43" s="284"/>
      <c r="H43" s="284"/>
      <c r="I43" s="284"/>
      <c r="J43" s="284"/>
      <c r="K43" s="284"/>
      <c r="L43" s="284"/>
      <c r="M43" s="284"/>
      <c r="N43" s="185"/>
      <c r="O43" s="168" t="s">
        <v>61</v>
      </c>
      <c r="P43" s="110"/>
      <c r="Q43" s="110"/>
      <c r="R43" s="110"/>
      <c r="S43" s="110"/>
      <c r="T43" s="109"/>
      <c r="U43" s="109"/>
      <c r="V43" s="110"/>
      <c r="W43" s="161" t="s">
        <v>67</v>
      </c>
      <c r="X43" s="161"/>
      <c r="Y43" s="161"/>
      <c r="Z43" s="161"/>
      <c r="AA43" s="161"/>
      <c r="AB43" s="161"/>
      <c r="AC43" s="159" t="s">
        <v>157</v>
      </c>
      <c r="AD43" s="159">
        <f>ROUND(SUM(AD44:AD44),-3)</f>
        <v>337000</v>
      </c>
      <c r="AE43" s="169" t="s">
        <v>149</v>
      </c>
      <c r="AF43" s="29"/>
    </row>
    <row r="44" spans="1:32" s="33" customFormat="1" ht="21" customHeight="1" x14ac:dyDescent="0.15">
      <c r="A44" s="100"/>
      <c r="B44" s="101"/>
      <c r="C44" s="101"/>
      <c r="D44" s="284"/>
      <c r="E44" s="284"/>
      <c r="F44" s="284"/>
      <c r="G44" s="284"/>
      <c r="H44" s="284"/>
      <c r="I44" s="284"/>
      <c r="J44" s="284"/>
      <c r="K44" s="284"/>
      <c r="L44" s="284"/>
      <c r="M44" s="284"/>
      <c r="N44" s="185"/>
      <c r="O44" s="110"/>
      <c r="P44" s="110"/>
      <c r="Q44" s="110"/>
      <c r="R44" s="110"/>
      <c r="S44" s="109">
        <f>S41</f>
        <v>41557000</v>
      </c>
      <c r="T44" s="112" t="s">
        <v>149</v>
      </c>
      <c r="U44" s="200" t="s">
        <v>130</v>
      </c>
      <c r="V44" s="219">
        <v>8.0999999999999996E-3</v>
      </c>
      <c r="W44" s="200"/>
      <c r="X44" s="227"/>
      <c r="Y44" s="202"/>
      <c r="Z44" s="202"/>
      <c r="AA44" s="112" t="s">
        <v>127</v>
      </c>
      <c r="AB44" s="109" t="s">
        <v>110</v>
      </c>
      <c r="AC44" s="196"/>
      <c r="AD44" s="196">
        <f>ROUND(S44*V44,-3)</f>
        <v>337000</v>
      </c>
      <c r="AE44" s="113" t="s">
        <v>149</v>
      </c>
      <c r="AF44" s="29"/>
    </row>
    <row r="45" spans="1:32" s="33" customFormat="1" ht="21" customHeight="1" x14ac:dyDescent="0.15">
      <c r="A45" s="100"/>
      <c r="B45" s="101"/>
      <c r="C45" s="101"/>
      <c r="D45" s="284"/>
      <c r="E45" s="284"/>
      <c r="F45" s="284"/>
      <c r="G45" s="284"/>
      <c r="H45" s="284"/>
      <c r="I45" s="284"/>
      <c r="J45" s="284"/>
      <c r="K45" s="284"/>
      <c r="L45" s="284"/>
      <c r="M45" s="284"/>
      <c r="N45" s="185"/>
      <c r="O45" s="110"/>
      <c r="P45" s="110"/>
      <c r="Q45" s="110"/>
      <c r="R45" s="110"/>
      <c r="S45" s="109"/>
      <c r="T45" s="112"/>
      <c r="U45" s="200"/>
      <c r="V45" s="300"/>
      <c r="W45" s="200"/>
      <c r="X45" s="227"/>
      <c r="Y45" s="202"/>
      <c r="Z45" s="202"/>
      <c r="AA45" s="112"/>
      <c r="AB45" s="109"/>
      <c r="AC45" s="196"/>
      <c r="AD45" s="196"/>
      <c r="AE45" s="113"/>
      <c r="AF45" s="29"/>
    </row>
    <row r="46" spans="1:32" s="33" customFormat="1" ht="21" customHeight="1" x14ac:dyDescent="0.15">
      <c r="A46" s="100"/>
      <c r="B46" s="101"/>
      <c r="C46" s="101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185"/>
      <c r="O46" s="168" t="s">
        <v>65</v>
      </c>
      <c r="P46" s="110"/>
      <c r="Q46" s="110"/>
      <c r="R46" s="110"/>
      <c r="S46" s="110"/>
      <c r="T46" s="109"/>
      <c r="U46" s="109"/>
      <c r="V46" s="110"/>
      <c r="W46" s="161" t="s">
        <v>67</v>
      </c>
      <c r="X46" s="161"/>
      <c r="Y46" s="161"/>
      <c r="Z46" s="161"/>
      <c r="AA46" s="161"/>
      <c r="AB46" s="161"/>
      <c r="AC46" s="159" t="s">
        <v>157</v>
      </c>
      <c r="AD46" s="159">
        <v>53000</v>
      </c>
      <c r="AE46" s="169" t="s">
        <v>149</v>
      </c>
      <c r="AF46" s="29"/>
    </row>
    <row r="47" spans="1:32" s="33" customFormat="1" ht="21" customHeight="1" x14ac:dyDescent="0.15">
      <c r="A47" s="100"/>
      <c r="B47" s="101"/>
      <c r="C47" s="101"/>
      <c r="D47" s="284"/>
      <c r="E47" s="284"/>
      <c r="F47" s="284"/>
      <c r="G47" s="284"/>
      <c r="H47" s="284"/>
      <c r="I47" s="284"/>
      <c r="J47" s="284"/>
      <c r="K47" s="284"/>
      <c r="L47" s="284"/>
      <c r="M47" s="284"/>
      <c r="N47" s="185"/>
      <c r="O47" s="302" t="s">
        <v>322</v>
      </c>
      <c r="P47" s="110"/>
      <c r="Q47" s="110"/>
      <c r="R47" s="110"/>
      <c r="S47" s="110"/>
      <c r="T47" s="109"/>
      <c r="U47" s="109"/>
      <c r="V47" s="110"/>
      <c r="W47" s="109"/>
      <c r="X47" s="109"/>
      <c r="Y47" s="109"/>
      <c r="Z47" s="109"/>
      <c r="AA47" s="109"/>
      <c r="AB47" s="109" t="s">
        <v>110</v>
      </c>
      <c r="AC47" s="196"/>
      <c r="AD47" s="196">
        <v>29720</v>
      </c>
      <c r="AE47" s="113" t="s">
        <v>149</v>
      </c>
      <c r="AF47" s="29"/>
    </row>
    <row r="48" spans="1:32" s="33" customFormat="1" ht="21" customHeight="1" x14ac:dyDescent="0.15">
      <c r="A48" s="100"/>
      <c r="B48" s="101"/>
      <c r="C48" s="101"/>
      <c r="D48" s="284"/>
      <c r="E48" s="284"/>
      <c r="F48" s="284"/>
      <c r="G48" s="284"/>
      <c r="H48" s="284"/>
      <c r="I48" s="284"/>
      <c r="J48" s="284"/>
      <c r="K48" s="284"/>
      <c r="L48" s="284"/>
      <c r="M48" s="284"/>
      <c r="N48" s="185"/>
      <c r="O48" s="302" t="s">
        <v>323</v>
      </c>
      <c r="P48" s="110"/>
      <c r="Q48" s="110"/>
      <c r="R48" s="110"/>
      <c r="S48" s="110"/>
      <c r="T48" s="109"/>
      <c r="U48" s="109"/>
      <c r="V48" s="110"/>
      <c r="W48" s="109"/>
      <c r="X48" s="109"/>
      <c r="Y48" s="109"/>
      <c r="Z48" s="109"/>
      <c r="AA48" s="109"/>
      <c r="AB48" s="109" t="s">
        <v>110</v>
      </c>
      <c r="AC48" s="196"/>
      <c r="AD48" s="196">
        <v>22370</v>
      </c>
      <c r="AE48" s="113" t="s">
        <v>149</v>
      </c>
      <c r="AF48" s="29"/>
    </row>
    <row r="49" spans="1:32" s="33" customFormat="1" ht="21" customHeight="1" x14ac:dyDescent="0.15">
      <c r="A49" s="100"/>
      <c r="B49" s="101"/>
      <c r="C49" s="101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185"/>
      <c r="O49" s="110"/>
      <c r="P49" s="110"/>
      <c r="Q49" s="110"/>
      <c r="R49" s="110"/>
      <c r="S49" s="110"/>
      <c r="T49" s="109"/>
      <c r="U49" s="109"/>
      <c r="V49" s="109"/>
      <c r="W49" s="109"/>
      <c r="X49" s="109"/>
      <c r="Y49" s="109"/>
      <c r="Z49" s="109"/>
      <c r="AA49" s="109"/>
      <c r="AB49" s="109"/>
      <c r="AC49" s="196"/>
      <c r="AD49" s="196"/>
      <c r="AE49" s="113"/>
      <c r="AF49" s="29"/>
    </row>
    <row r="50" spans="1:32" s="33" customFormat="1" ht="21" customHeight="1" x14ac:dyDescent="0.15">
      <c r="A50" s="100"/>
      <c r="B50" s="101"/>
      <c r="C50" s="89" t="s">
        <v>283</v>
      </c>
      <c r="D50" s="278">
        <v>285</v>
      </c>
      <c r="E50" s="278">
        <f>SUM(F50:L50)</f>
        <v>115</v>
      </c>
      <c r="F50" s="278">
        <f>SUMIF($AB$51:$AB$55,"보조",$AD$51:$AD$55)/1000</f>
        <v>0</v>
      </c>
      <c r="G50" s="278">
        <f>SUMIF($AB$51:$AB$55,"7종",$AD$51:$AD$55)/1000</f>
        <v>0</v>
      </c>
      <c r="H50" s="278">
        <f>SUMIF($AB$51:$AB$55,"시비",$AD$51:$AD$55)/1000</f>
        <v>0</v>
      </c>
      <c r="I50" s="278">
        <f>SUMIF($AB$51:$AB$55,"후원",$AD$51:$AD$55)/1000</f>
        <v>0</v>
      </c>
      <c r="J50" s="278">
        <f>SUMIF($AB$51:$AB$55,"입소",$AD$51:$AD$55)/1000</f>
        <v>115</v>
      </c>
      <c r="K50" s="278">
        <f>SUMIF($AB$51:$AB$55,"법인",$AD$51:$AD$55)/1000</f>
        <v>0</v>
      </c>
      <c r="L50" s="278">
        <f>SUMIF($AB$51:$AB$55,"잡수",$AD$51:$AD$55)/1000</f>
        <v>0</v>
      </c>
      <c r="M50" s="279">
        <f>E50-D50</f>
        <v>-170</v>
      </c>
      <c r="N50" s="172">
        <f>IF(D50=0,0,M50/D50)</f>
        <v>-0.59649122807017541</v>
      </c>
      <c r="O50" s="244" t="s">
        <v>28</v>
      </c>
      <c r="P50" s="286"/>
      <c r="Q50" s="245"/>
      <c r="R50" s="245"/>
      <c r="S50" s="245"/>
      <c r="T50" s="246"/>
      <c r="U50" s="246"/>
      <c r="V50" s="246"/>
      <c r="W50" s="288" t="s">
        <v>264</v>
      </c>
      <c r="X50" s="288"/>
      <c r="Y50" s="288"/>
      <c r="Z50" s="288"/>
      <c r="AA50" s="288"/>
      <c r="AB50" s="288"/>
      <c r="AC50" s="289"/>
      <c r="AD50" s="289">
        <f>SUM(AD51:AD54)</f>
        <v>115000</v>
      </c>
      <c r="AE50" s="290" t="s">
        <v>149</v>
      </c>
      <c r="AF50" s="43"/>
    </row>
    <row r="51" spans="1:32" s="33" customFormat="1" ht="21" customHeight="1" x14ac:dyDescent="0.15">
      <c r="A51" s="100"/>
      <c r="B51" s="101"/>
      <c r="C51" s="101" t="s">
        <v>70</v>
      </c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185"/>
      <c r="O51" s="302" t="s">
        <v>19</v>
      </c>
      <c r="P51" s="302"/>
      <c r="Q51" s="302"/>
      <c r="R51" s="302"/>
      <c r="S51" s="303">
        <v>50000</v>
      </c>
      <c r="T51" s="304" t="s">
        <v>149</v>
      </c>
      <c r="U51" s="305" t="s">
        <v>130</v>
      </c>
      <c r="V51" s="306">
        <v>1</v>
      </c>
      <c r="W51" s="305" t="s">
        <v>101</v>
      </c>
      <c r="X51" s="227"/>
      <c r="Y51" s="202"/>
      <c r="Z51" s="202"/>
      <c r="AA51" s="304" t="s">
        <v>127</v>
      </c>
      <c r="AB51" s="303" t="s">
        <v>163</v>
      </c>
      <c r="AC51" s="307"/>
      <c r="AD51" s="307">
        <f>ROUNDUP(S51*V51,-3)</f>
        <v>50000</v>
      </c>
      <c r="AE51" s="113" t="s">
        <v>149</v>
      </c>
      <c r="AF51" s="29"/>
    </row>
    <row r="52" spans="1:32" s="33" customFormat="1" ht="21" customHeight="1" x14ac:dyDescent="0.15">
      <c r="A52" s="100"/>
      <c r="B52" s="101"/>
      <c r="C52" s="101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185"/>
      <c r="O52" s="302" t="s">
        <v>327</v>
      </c>
      <c r="P52" s="302"/>
      <c r="Q52" s="302"/>
      <c r="R52" s="302"/>
      <c r="S52" s="303">
        <v>20000</v>
      </c>
      <c r="T52" s="304" t="s">
        <v>149</v>
      </c>
      <c r="U52" s="305" t="s">
        <v>130</v>
      </c>
      <c r="V52" s="306">
        <v>1</v>
      </c>
      <c r="W52" s="305" t="s">
        <v>101</v>
      </c>
      <c r="X52" s="227"/>
      <c r="Y52" s="308"/>
      <c r="Z52" s="308"/>
      <c r="AA52" s="304" t="s">
        <v>127</v>
      </c>
      <c r="AB52" s="303" t="s">
        <v>163</v>
      </c>
      <c r="AC52" s="307"/>
      <c r="AD52" s="307">
        <f>ROUNDUP(S52*V52,-3)</f>
        <v>20000</v>
      </c>
      <c r="AE52" s="309" t="s">
        <v>149</v>
      </c>
      <c r="AF52" s="29"/>
    </row>
    <row r="53" spans="1:32" s="33" customFormat="1" ht="21" customHeight="1" x14ac:dyDescent="0.15">
      <c r="A53" s="100"/>
      <c r="B53" s="101"/>
      <c r="C53" s="101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185"/>
      <c r="O53" s="302" t="s">
        <v>325</v>
      </c>
      <c r="P53" s="302"/>
      <c r="Q53" s="302"/>
      <c r="R53" s="302"/>
      <c r="S53" s="303">
        <v>20000</v>
      </c>
      <c r="T53" s="304" t="s">
        <v>149</v>
      </c>
      <c r="U53" s="305" t="s">
        <v>130</v>
      </c>
      <c r="V53" s="306">
        <v>1</v>
      </c>
      <c r="W53" s="305" t="s">
        <v>101</v>
      </c>
      <c r="X53" s="305" t="s">
        <v>130</v>
      </c>
      <c r="Y53" s="308">
        <v>1</v>
      </c>
      <c r="Z53" s="308" t="s">
        <v>142</v>
      </c>
      <c r="AA53" s="304" t="s">
        <v>127</v>
      </c>
      <c r="AB53" s="303" t="s">
        <v>163</v>
      </c>
      <c r="AC53" s="307"/>
      <c r="AD53" s="307">
        <f>ROUNDUP(S53*V53*Y53,-3)</f>
        <v>20000</v>
      </c>
      <c r="AE53" s="309" t="s">
        <v>149</v>
      </c>
      <c r="AF53" s="29"/>
    </row>
    <row r="54" spans="1:32" s="33" customFormat="1" ht="21" customHeight="1" x14ac:dyDescent="0.15">
      <c r="A54" s="100"/>
      <c r="B54" s="101"/>
      <c r="C54" s="101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185"/>
      <c r="O54" s="302" t="s">
        <v>46</v>
      </c>
      <c r="P54" s="302"/>
      <c r="Q54" s="302"/>
      <c r="R54" s="302"/>
      <c r="S54" s="303">
        <v>25000</v>
      </c>
      <c r="T54" s="304" t="s">
        <v>149</v>
      </c>
      <c r="U54" s="305" t="s">
        <v>130</v>
      </c>
      <c r="V54" s="306">
        <v>1</v>
      </c>
      <c r="W54" s="305" t="s">
        <v>101</v>
      </c>
      <c r="X54" s="227"/>
      <c r="Y54" s="202"/>
      <c r="Z54" s="202"/>
      <c r="AA54" s="304" t="s">
        <v>127</v>
      </c>
      <c r="AB54" s="303" t="s">
        <v>163</v>
      </c>
      <c r="AC54" s="307"/>
      <c r="AD54" s="307">
        <f>ROUNDUP(S54*V54,-3)</f>
        <v>25000</v>
      </c>
      <c r="AE54" s="309" t="s">
        <v>149</v>
      </c>
      <c r="AF54" s="29"/>
    </row>
    <row r="55" spans="1:32" s="33" customFormat="1" ht="21" customHeight="1" x14ac:dyDescent="0.15">
      <c r="A55" s="100"/>
      <c r="B55" s="115"/>
      <c r="C55" s="115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157"/>
      <c r="O55" s="168"/>
      <c r="P55" s="168"/>
      <c r="Q55" s="168"/>
      <c r="R55" s="168"/>
      <c r="S55" s="161"/>
      <c r="T55" s="222"/>
      <c r="U55" s="222"/>
      <c r="V55" s="222"/>
      <c r="W55" s="161"/>
      <c r="X55" s="222"/>
      <c r="Y55" s="222"/>
      <c r="Z55" s="222"/>
      <c r="AA55" s="161"/>
      <c r="AB55" s="222"/>
      <c r="AC55" s="222"/>
      <c r="AD55" s="161"/>
      <c r="AE55" s="311"/>
      <c r="AF55" s="29"/>
    </row>
    <row r="56" spans="1:32" s="33" customFormat="1" ht="21" customHeight="1" x14ac:dyDescent="0.15">
      <c r="A56" s="100"/>
      <c r="B56" s="101" t="s">
        <v>287</v>
      </c>
      <c r="C56" s="101" t="s">
        <v>165</v>
      </c>
      <c r="D56" s="284">
        <v>240</v>
      </c>
      <c r="E56" s="284">
        <f t="shared" ref="E56:L56" si="3">SUM(E57,E59,E61)</f>
        <v>60</v>
      </c>
      <c r="F56" s="284">
        <f t="shared" si="3"/>
        <v>0</v>
      </c>
      <c r="G56" s="284">
        <f t="shared" si="3"/>
        <v>0</v>
      </c>
      <c r="H56" s="284">
        <f t="shared" si="3"/>
        <v>0</v>
      </c>
      <c r="I56" s="284">
        <f t="shared" si="3"/>
        <v>0</v>
      </c>
      <c r="J56" s="284">
        <f t="shared" si="3"/>
        <v>60</v>
      </c>
      <c r="K56" s="284">
        <f t="shared" si="3"/>
        <v>0</v>
      </c>
      <c r="L56" s="284">
        <f t="shared" si="3"/>
        <v>0</v>
      </c>
      <c r="M56" s="284">
        <f>E56-D56</f>
        <v>-180</v>
      </c>
      <c r="N56" s="185">
        <f>IF(D56=0,0,M56/D56)</f>
        <v>-0.75</v>
      </c>
      <c r="O56" s="241" t="s">
        <v>242</v>
      </c>
      <c r="P56" s="241"/>
      <c r="Q56" s="241"/>
      <c r="R56" s="241"/>
      <c r="S56" s="242"/>
      <c r="T56" s="242"/>
      <c r="U56" s="242"/>
      <c r="V56" s="242"/>
      <c r="W56" s="246"/>
      <c r="X56" s="246"/>
      <c r="Y56" s="246"/>
      <c r="Z56" s="246"/>
      <c r="AA56" s="246"/>
      <c r="AB56" s="246"/>
      <c r="AC56" s="312"/>
      <c r="AD56" s="312">
        <f>SUM(AD57,AD59,AD61)</f>
        <v>60000</v>
      </c>
      <c r="AE56" s="313" t="s">
        <v>149</v>
      </c>
      <c r="AF56" s="47"/>
    </row>
    <row r="57" spans="1:32" s="33" customFormat="1" ht="21" customHeight="1" x14ac:dyDescent="0.15">
      <c r="A57" s="100"/>
      <c r="B57" s="101" t="s">
        <v>100</v>
      </c>
      <c r="C57" s="89" t="s">
        <v>301</v>
      </c>
      <c r="D57" s="278">
        <v>0</v>
      </c>
      <c r="E57" s="278">
        <f>SUM(F57:L57)</f>
        <v>0</v>
      </c>
      <c r="F57" s="278">
        <f>SUMIF($AB$58:$AB$58,"보조",$AD$58:$AD$58)/1000</f>
        <v>0</v>
      </c>
      <c r="G57" s="278">
        <f>SUMIF($AB$58:$AB$58,"7종",$AD$58:$AD$58)/1000</f>
        <v>0</v>
      </c>
      <c r="H57" s="278">
        <f>SUMIF($AB$58:$AB$58,"시비",$AD$58:$AD$58)/1000</f>
        <v>0</v>
      </c>
      <c r="I57" s="278">
        <f>SUMIF($AB$58:$AB$58,"후원",$AD$58:$AD$58)/1000</f>
        <v>0</v>
      </c>
      <c r="J57" s="278">
        <f>SUMIF($AB$58:$AB$58,"입소",$AD$58:$AD$58)/1000</f>
        <v>0</v>
      </c>
      <c r="K57" s="278">
        <f>SUMIF($AB$58:$AB$58,"법인",$AD$58:$AD$58)/1000</f>
        <v>0</v>
      </c>
      <c r="L57" s="278">
        <f>SUMIF($AB$58:$AB$58,"잡수",$AD$58:$AD$58)/1000</f>
        <v>0</v>
      </c>
      <c r="M57" s="279">
        <f>E57-D57</f>
        <v>0</v>
      </c>
      <c r="N57" s="172">
        <f>IF(D57=0,0,M57/D57)</f>
        <v>0</v>
      </c>
      <c r="O57" s="244" t="s">
        <v>284</v>
      </c>
      <c r="P57" s="314"/>
      <c r="Q57" s="224"/>
      <c r="R57" s="224"/>
      <c r="S57" s="224"/>
      <c r="T57" s="176"/>
      <c r="U57" s="176"/>
      <c r="V57" s="176"/>
      <c r="W57" s="176"/>
      <c r="X57" s="176"/>
      <c r="Y57" s="288" t="s">
        <v>156</v>
      </c>
      <c r="Z57" s="288"/>
      <c r="AA57" s="288"/>
      <c r="AB57" s="288"/>
      <c r="AC57" s="289"/>
      <c r="AD57" s="289">
        <f>AD58</f>
        <v>0</v>
      </c>
      <c r="AE57" s="290" t="s">
        <v>149</v>
      </c>
    </row>
    <row r="58" spans="1:32" s="33" customFormat="1" ht="21" customHeight="1" x14ac:dyDescent="0.15">
      <c r="A58" s="100"/>
      <c r="B58" s="101"/>
      <c r="C58" s="101"/>
      <c r="D58" s="284"/>
      <c r="E58" s="284"/>
      <c r="F58" s="284"/>
      <c r="G58" s="284"/>
      <c r="H58" s="284"/>
      <c r="I58" s="284"/>
      <c r="J58" s="284"/>
      <c r="K58" s="284"/>
      <c r="L58" s="284"/>
      <c r="M58" s="284"/>
      <c r="N58" s="185"/>
      <c r="O58" s="110"/>
      <c r="P58" s="110"/>
      <c r="Q58" s="110"/>
      <c r="R58" s="110"/>
      <c r="S58" s="109"/>
      <c r="T58" s="108"/>
      <c r="U58" s="108"/>
      <c r="V58" s="109"/>
      <c r="W58" s="110"/>
      <c r="X58" s="109"/>
      <c r="Y58" s="109"/>
      <c r="Z58" s="109"/>
      <c r="AA58" s="109"/>
      <c r="AB58" s="109"/>
      <c r="AC58" s="109"/>
      <c r="AD58" s="109"/>
      <c r="AE58" s="113" t="s">
        <v>149</v>
      </c>
      <c r="AF58" s="29"/>
    </row>
    <row r="59" spans="1:32" s="33" customFormat="1" ht="21" customHeight="1" x14ac:dyDescent="0.15">
      <c r="A59" s="100"/>
      <c r="B59" s="101"/>
      <c r="C59" s="89" t="s">
        <v>303</v>
      </c>
      <c r="D59" s="278">
        <v>0</v>
      </c>
      <c r="E59" s="278">
        <f>SUM(F59:L59)</f>
        <v>0</v>
      </c>
      <c r="F59" s="278">
        <f>SUMIF($AB$60:$AB$60,"보조",$AD$60:$AD$60)/1000</f>
        <v>0</v>
      </c>
      <c r="G59" s="278">
        <f>SUMIF($AB$60:$AB$60,"7종",$AD$60:$AD$60)/1000</f>
        <v>0</v>
      </c>
      <c r="H59" s="278">
        <f>SUMIF($AB$60:$AB$60,"시비",$AD$60:$AD$60)/1000</f>
        <v>0</v>
      </c>
      <c r="I59" s="278">
        <f>SUMIF($AB$60:$AB$60,"후원",$AD$60:$AD$60)/1000</f>
        <v>0</v>
      </c>
      <c r="J59" s="278">
        <f>SUMIF($AB$60:$AB$60,"입소",$AD$60:$AD$60)/1000</f>
        <v>0</v>
      </c>
      <c r="K59" s="278">
        <f>SUMIF($AB$60:$AB$60,"법인",$AD$60:$AD$60)/1000</f>
        <v>0</v>
      </c>
      <c r="L59" s="278">
        <f>SUMIF($AB$60:$AB$60,"잡수",$AD$60:$AD$60)/1000</f>
        <v>0</v>
      </c>
      <c r="M59" s="279">
        <f>E59-D59</f>
        <v>0</v>
      </c>
      <c r="N59" s="172">
        <f>IF(D59=0,0,M59/D59)</f>
        <v>0</v>
      </c>
      <c r="O59" s="244" t="s">
        <v>298</v>
      </c>
      <c r="P59" s="286"/>
      <c r="Q59" s="245"/>
      <c r="R59" s="245"/>
      <c r="S59" s="245"/>
      <c r="T59" s="246"/>
      <c r="U59" s="246"/>
      <c r="V59" s="246"/>
      <c r="W59" s="246"/>
      <c r="X59" s="246"/>
      <c r="Y59" s="288" t="s">
        <v>156</v>
      </c>
      <c r="Z59" s="288"/>
      <c r="AA59" s="288"/>
      <c r="AB59" s="288"/>
      <c r="AC59" s="289"/>
      <c r="AD59" s="289">
        <v>0</v>
      </c>
      <c r="AE59" s="290" t="s">
        <v>149</v>
      </c>
      <c r="AF59" s="27"/>
    </row>
    <row r="60" spans="1:32" s="33" customFormat="1" ht="21" customHeight="1" x14ac:dyDescent="0.15">
      <c r="A60" s="100"/>
      <c r="B60" s="101"/>
      <c r="C60" s="115"/>
      <c r="D60" s="310"/>
      <c r="E60" s="310"/>
      <c r="F60" s="310"/>
      <c r="G60" s="310"/>
      <c r="H60" s="310"/>
      <c r="I60" s="310"/>
      <c r="J60" s="310"/>
      <c r="K60" s="310"/>
      <c r="L60" s="310"/>
      <c r="M60" s="310"/>
      <c r="N60" s="157"/>
      <c r="O60" s="168"/>
      <c r="P60" s="168"/>
      <c r="Q60" s="168"/>
      <c r="R60" s="168"/>
      <c r="S60" s="161"/>
      <c r="T60" s="207"/>
      <c r="U60" s="207"/>
      <c r="V60" s="161"/>
      <c r="W60" s="168"/>
      <c r="X60" s="161"/>
      <c r="Y60" s="161"/>
      <c r="Z60" s="161"/>
      <c r="AA60" s="161"/>
      <c r="AB60" s="161"/>
      <c r="AC60" s="161"/>
      <c r="AD60" s="161"/>
      <c r="AE60" s="169"/>
      <c r="AF60" s="27"/>
    </row>
    <row r="61" spans="1:32" s="33" customFormat="1" ht="21" customHeight="1" x14ac:dyDescent="0.15">
      <c r="A61" s="100"/>
      <c r="B61" s="101"/>
      <c r="C61" s="101" t="s">
        <v>288</v>
      </c>
      <c r="D61" s="278">
        <v>240</v>
      </c>
      <c r="E61" s="278">
        <f>SUM(F61:L61)</f>
        <v>60</v>
      </c>
      <c r="F61" s="278">
        <f>SUMIF($AB$62:$AB$64,"보조",$AD$62:$AD$64)/1000</f>
        <v>0</v>
      </c>
      <c r="G61" s="278">
        <f>SUMIF($AB$62:$AB$64,"7종",$AD$62:$AD$64)/1000</f>
        <v>0</v>
      </c>
      <c r="H61" s="278">
        <f>SUMIF($AB$64:$AB$64,"시비",$AD$64:$AD$64)/1000</f>
        <v>0</v>
      </c>
      <c r="I61" s="278">
        <f>SUMIF($AB$64:$AB$64,"후원",$AD$64:$AD$64)/1000</f>
        <v>0</v>
      </c>
      <c r="J61" s="278">
        <f>SUMIF($AB$62:$AB$64,"입소",$AD$62:$AD$64)/1000</f>
        <v>60</v>
      </c>
      <c r="K61" s="278">
        <f>SUMIF($AB$62:$AB$64,"법인",$AD$62:$AD$64)/1000</f>
        <v>0</v>
      </c>
      <c r="L61" s="278">
        <f>SUMIF($AB$64:$AB$64,"잡수",$AD$64:$AD$64)/1000</f>
        <v>0</v>
      </c>
      <c r="M61" s="284">
        <f>E61-D61</f>
        <v>-180</v>
      </c>
      <c r="N61" s="185">
        <f>IF(D61=0,0,M61/D61)</f>
        <v>-0.75</v>
      </c>
      <c r="O61" s="280" t="s">
        <v>310</v>
      </c>
      <c r="P61" s="241"/>
      <c r="Q61" s="241"/>
      <c r="R61" s="241"/>
      <c r="S61" s="241"/>
      <c r="T61" s="242"/>
      <c r="U61" s="242"/>
      <c r="V61" s="242"/>
      <c r="W61" s="242"/>
      <c r="X61" s="242"/>
      <c r="Y61" s="288" t="s">
        <v>156</v>
      </c>
      <c r="Z61" s="288"/>
      <c r="AA61" s="288"/>
      <c r="AB61" s="288"/>
      <c r="AC61" s="289"/>
      <c r="AD61" s="289">
        <f>SUM(AD62:AD63)</f>
        <v>60000</v>
      </c>
      <c r="AE61" s="290" t="s">
        <v>149</v>
      </c>
      <c r="AF61" s="27"/>
    </row>
    <row r="62" spans="1:32" s="33" customFormat="1" ht="21" customHeight="1" x14ac:dyDescent="0.15">
      <c r="A62" s="100"/>
      <c r="B62" s="101"/>
      <c r="C62" s="101"/>
      <c r="D62" s="315"/>
      <c r="E62" s="315"/>
      <c r="F62" s="315"/>
      <c r="G62" s="315"/>
      <c r="H62" s="315"/>
      <c r="I62" s="315"/>
      <c r="J62" s="315"/>
      <c r="K62" s="315"/>
      <c r="L62" s="315"/>
      <c r="M62" s="284"/>
      <c r="N62" s="185"/>
      <c r="O62" s="110" t="s">
        <v>193</v>
      </c>
      <c r="P62" s="110"/>
      <c r="Q62" s="110"/>
      <c r="R62" s="110"/>
      <c r="S62" s="109">
        <v>50000</v>
      </c>
      <c r="T62" s="109" t="s">
        <v>149</v>
      </c>
      <c r="U62" s="110" t="s">
        <v>130</v>
      </c>
      <c r="V62" s="316">
        <v>1</v>
      </c>
      <c r="W62" s="110" t="s">
        <v>130</v>
      </c>
      <c r="X62" s="317">
        <v>1</v>
      </c>
      <c r="Y62" s="111"/>
      <c r="Z62" s="112"/>
      <c r="AA62" s="112" t="s">
        <v>127</v>
      </c>
      <c r="AB62" s="112" t="s">
        <v>163</v>
      </c>
      <c r="AC62" s="109"/>
      <c r="AD62" s="109">
        <f>S62*V62*X62</f>
        <v>50000</v>
      </c>
      <c r="AE62" s="113" t="s">
        <v>149</v>
      </c>
      <c r="AF62" s="27"/>
    </row>
    <row r="63" spans="1:32" s="33" customFormat="1" ht="21" customHeight="1" x14ac:dyDescent="0.15">
      <c r="A63" s="100"/>
      <c r="B63" s="101"/>
      <c r="C63" s="101"/>
      <c r="D63" s="315"/>
      <c r="E63" s="315"/>
      <c r="F63" s="315"/>
      <c r="G63" s="315"/>
      <c r="H63" s="315"/>
      <c r="I63" s="315"/>
      <c r="J63" s="315"/>
      <c r="K63" s="315"/>
      <c r="L63" s="315"/>
      <c r="M63" s="284"/>
      <c r="N63" s="185"/>
      <c r="O63" s="110" t="s">
        <v>52</v>
      </c>
      <c r="P63" s="110"/>
      <c r="Q63" s="110"/>
      <c r="R63" s="110"/>
      <c r="S63" s="109">
        <v>10000</v>
      </c>
      <c r="T63" s="109" t="s">
        <v>149</v>
      </c>
      <c r="U63" s="110" t="s">
        <v>130</v>
      </c>
      <c r="V63" s="109">
        <v>1</v>
      </c>
      <c r="W63" s="109" t="s">
        <v>142</v>
      </c>
      <c r="X63" s="110"/>
      <c r="Y63" s="111"/>
      <c r="Z63" s="112"/>
      <c r="AA63" s="112" t="s">
        <v>127</v>
      </c>
      <c r="AB63" s="112" t="s">
        <v>163</v>
      </c>
      <c r="AC63" s="109"/>
      <c r="AD63" s="109">
        <f>S63*V63</f>
        <v>10000</v>
      </c>
      <c r="AE63" s="113" t="s">
        <v>149</v>
      </c>
      <c r="AF63" s="27"/>
    </row>
    <row r="64" spans="1:32" s="51" customFormat="1" ht="21" customHeight="1" x14ac:dyDescent="0.15">
      <c r="A64" s="100"/>
      <c r="B64" s="101"/>
      <c r="C64" s="101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185"/>
      <c r="O64" s="110"/>
      <c r="P64" s="110"/>
      <c r="Q64" s="110"/>
      <c r="R64" s="110"/>
      <c r="S64" s="109"/>
      <c r="T64" s="108"/>
      <c r="U64" s="108"/>
      <c r="V64" s="109"/>
      <c r="W64" s="110"/>
      <c r="X64" s="109"/>
      <c r="Y64" s="109"/>
      <c r="Z64" s="109"/>
      <c r="AA64" s="109"/>
      <c r="AB64" s="109"/>
      <c r="AC64" s="109"/>
      <c r="AD64" s="109"/>
      <c r="AE64" s="113"/>
      <c r="AF64" s="34"/>
    </row>
    <row r="65" spans="1:34" s="33" customFormat="1" ht="21" customHeight="1" x14ac:dyDescent="0.15">
      <c r="A65" s="100"/>
      <c r="B65" s="89" t="s">
        <v>131</v>
      </c>
      <c r="C65" s="318" t="s">
        <v>165</v>
      </c>
      <c r="D65" s="319">
        <v>8941</v>
      </c>
      <c r="E65" s="319">
        <f t="shared" ref="E65:L65" si="4">SUM(E66,E69,E79,E87,E93,E97)</f>
        <v>8879</v>
      </c>
      <c r="F65" s="319">
        <f t="shared" si="4"/>
        <v>4664</v>
      </c>
      <c r="G65" s="319">
        <f t="shared" si="4"/>
        <v>0</v>
      </c>
      <c r="H65" s="319">
        <f t="shared" si="4"/>
        <v>0</v>
      </c>
      <c r="I65" s="319">
        <f t="shared" si="4"/>
        <v>100</v>
      </c>
      <c r="J65" s="319">
        <f t="shared" si="4"/>
        <v>3775</v>
      </c>
      <c r="K65" s="319">
        <f t="shared" si="4"/>
        <v>111</v>
      </c>
      <c r="L65" s="319">
        <f t="shared" si="4"/>
        <v>229</v>
      </c>
      <c r="M65" s="319">
        <f>E65-D65</f>
        <v>-62</v>
      </c>
      <c r="N65" s="320">
        <f>IF(D65=0,0,M65/D65)</f>
        <v>-6.9343473884352982E-3</v>
      </c>
      <c r="O65" s="286" t="s">
        <v>131</v>
      </c>
      <c r="P65" s="286"/>
      <c r="Q65" s="286"/>
      <c r="R65" s="286"/>
      <c r="S65" s="288"/>
      <c r="T65" s="321"/>
      <c r="U65" s="288"/>
      <c r="V65" s="439"/>
      <c r="W65" s="440"/>
      <c r="X65" s="288"/>
      <c r="Y65" s="288"/>
      <c r="Z65" s="288"/>
      <c r="AA65" s="288"/>
      <c r="AB65" s="288"/>
      <c r="AC65" s="288"/>
      <c r="AD65" s="288">
        <f>SUM(AD66,AD69,AD79,AD87,AD93,AD97)</f>
        <v>8879000</v>
      </c>
      <c r="AE65" s="290" t="s">
        <v>149</v>
      </c>
      <c r="AF65" s="27"/>
    </row>
    <row r="66" spans="1:34" s="33" customFormat="1" ht="21" customHeight="1" x14ac:dyDescent="0.15">
      <c r="A66" s="100"/>
      <c r="B66" s="101"/>
      <c r="C66" s="101" t="s">
        <v>290</v>
      </c>
      <c r="D66" s="278">
        <v>120</v>
      </c>
      <c r="E66" s="278">
        <f>SUM(F66:L66)</f>
        <v>60</v>
      </c>
      <c r="F66" s="278">
        <f>SUMIF($AB$68:$AB$68,"보조",$AD$68:$AD$68)/1000</f>
        <v>0</v>
      </c>
      <c r="G66" s="278">
        <f>SUMIF($AB$68:$AB$68,"7종",$AD$68:$AD$68)/1000</f>
        <v>0</v>
      </c>
      <c r="H66" s="278">
        <f>SUMIF($AB$68:$AB$68,"시비",$AD$68:$AD$68)/1000</f>
        <v>0</v>
      </c>
      <c r="I66" s="278">
        <f>SUMIF($AB$68:$AB$68,"후원",$AD$68:$AD$68)/1000</f>
        <v>0</v>
      </c>
      <c r="J66" s="278">
        <f>SUMIF($AB$67:$AB$67,"입소",$AD$67:$AD$67)/1000</f>
        <v>60</v>
      </c>
      <c r="K66" s="278">
        <f>SUMIF($AB$68:$AB$68,"법인",$AD$68:$AD$68)/1000</f>
        <v>0</v>
      </c>
      <c r="L66" s="278">
        <f>SUMIF($AB$68:$AB$68,"잡수",$AD$68:$AD$68)/1000</f>
        <v>0</v>
      </c>
      <c r="M66" s="284">
        <f>E66-D66</f>
        <v>-60</v>
      </c>
      <c r="N66" s="185">
        <f>IF(D66=0,0,M66/D66)</f>
        <v>-0.5</v>
      </c>
      <c r="O66" s="280" t="s">
        <v>289</v>
      </c>
      <c r="P66" s="241"/>
      <c r="Q66" s="241"/>
      <c r="R66" s="241"/>
      <c r="S66" s="241"/>
      <c r="T66" s="242"/>
      <c r="U66" s="242"/>
      <c r="V66" s="242"/>
      <c r="W66" s="242"/>
      <c r="X66" s="242"/>
      <c r="Y66" s="288" t="s">
        <v>156</v>
      </c>
      <c r="Z66" s="288"/>
      <c r="AA66" s="288"/>
      <c r="AB66" s="288"/>
      <c r="AC66" s="289"/>
      <c r="AD66" s="289">
        <f>SUM(AD67:AD67)</f>
        <v>60000</v>
      </c>
      <c r="AE66" s="290" t="s">
        <v>149</v>
      </c>
      <c r="AF66" s="55"/>
      <c r="AG66" s="56"/>
      <c r="AH66" s="56"/>
    </row>
    <row r="67" spans="1:34" s="33" customFormat="1" ht="21" customHeight="1" x14ac:dyDescent="0.15">
      <c r="A67" s="100"/>
      <c r="B67" s="101"/>
      <c r="C67" s="101"/>
      <c r="D67" s="315"/>
      <c r="E67" s="315"/>
      <c r="F67" s="315"/>
      <c r="G67" s="315"/>
      <c r="H67" s="315"/>
      <c r="I67" s="315"/>
      <c r="J67" s="315"/>
      <c r="K67" s="315"/>
      <c r="L67" s="315"/>
      <c r="M67" s="284"/>
      <c r="N67" s="185"/>
      <c r="O67" s="110" t="s">
        <v>212</v>
      </c>
      <c r="P67" s="110"/>
      <c r="Q67" s="110"/>
      <c r="R67" s="110"/>
      <c r="S67" s="109">
        <v>30000</v>
      </c>
      <c r="T67" s="108" t="s">
        <v>149</v>
      </c>
      <c r="U67" s="108" t="s">
        <v>130</v>
      </c>
      <c r="V67" s="109">
        <v>1</v>
      </c>
      <c r="W67" s="108" t="s">
        <v>101</v>
      </c>
      <c r="X67" s="109" t="s">
        <v>130</v>
      </c>
      <c r="Y67" s="109">
        <v>2</v>
      </c>
      <c r="Z67" s="109" t="s">
        <v>142</v>
      </c>
      <c r="AA67" s="109" t="s">
        <v>127</v>
      </c>
      <c r="AB67" s="109" t="s">
        <v>163</v>
      </c>
      <c r="AC67" s="109"/>
      <c r="AD67" s="109">
        <f>S67*V67*Y67</f>
        <v>60000</v>
      </c>
      <c r="AE67" s="113" t="s">
        <v>149</v>
      </c>
      <c r="AF67" s="55"/>
      <c r="AG67" s="56"/>
      <c r="AH67" s="56"/>
    </row>
    <row r="68" spans="1:34" s="33" customFormat="1" ht="21" customHeight="1" x14ac:dyDescent="0.15">
      <c r="A68" s="100"/>
      <c r="B68" s="101"/>
      <c r="C68" s="101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185"/>
      <c r="O68" s="110"/>
      <c r="P68" s="110"/>
      <c r="Q68" s="110"/>
      <c r="R68" s="110"/>
      <c r="S68" s="109"/>
      <c r="T68" s="108"/>
      <c r="U68" s="108"/>
      <c r="V68" s="109"/>
      <c r="W68" s="108"/>
      <c r="X68" s="109"/>
      <c r="Y68" s="109"/>
      <c r="Z68" s="109"/>
      <c r="AA68" s="109"/>
      <c r="AB68" s="109"/>
      <c r="AC68" s="109"/>
      <c r="AD68" s="109"/>
      <c r="AE68" s="113"/>
      <c r="AF68" s="29"/>
    </row>
    <row r="69" spans="1:34" s="33" customFormat="1" ht="21" customHeight="1" x14ac:dyDescent="0.15">
      <c r="A69" s="100"/>
      <c r="B69" s="101"/>
      <c r="C69" s="89" t="s">
        <v>281</v>
      </c>
      <c r="D69" s="278">
        <v>3016</v>
      </c>
      <c r="E69" s="278">
        <f>SUM(F69:L69)</f>
        <v>2789</v>
      </c>
      <c r="F69" s="278">
        <f>SUMIF($AB$70:$AB$78,"보조",$AD$70:$AD$78)/1000</f>
        <v>854</v>
      </c>
      <c r="G69" s="278">
        <f>SUMIF($AB$70:$AB$78,"7종",$AD$70:$AD$78)/1000</f>
        <v>0</v>
      </c>
      <c r="H69" s="278">
        <f>SUMIF($AB$70:$AB$78,"시비",$AD$70:$AD$78)/1000</f>
        <v>0</v>
      </c>
      <c r="I69" s="278">
        <f>SUMIF($AB$70:$AB$78,"후원",$AD$70:$AD$78)/1000</f>
        <v>0</v>
      </c>
      <c r="J69" s="278">
        <f>SUMIF($AB$70:$AB$78,"입소",$AD$70:$AD$78)/1000</f>
        <v>1800</v>
      </c>
      <c r="K69" s="278">
        <f>SUMIF($AB$70:$AB$78,"법인",$AD$70:$AD$78)/1000</f>
        <v>111</v>
      </c>
      <c r="L69" s="278">
        <f>SUMIF($AB$70:$AB$78,"잡수",$AD$70:$AD$78)/1000</f>
        <v>24</v>
      </c>
      <c r="M69" s="279">
        <f>E69-D69</f>
        <v>-227</v>
      </c>
      <c r="N69" s="172">
        <f>IF(D69=0,0,M69/D69)</f>
        <v>-7.5265251989389922E-2</v>
      </c>
      <c r="O69" s="244" t="s">
        <v>34</v>
      </c>
      <c r="P69" s="245"/>
      <c r="Q69" s="245"/>
      <c r="R69" s="245"/>
      <c r="S69" s="245"/>
      <c r="T69" s="246"/>
      <c r="U69" s="246"/>
      <c r="V69" s="246"/>
      <c r="W69" s="246"/>
      <c r="X69" s="246"/>
      <c r="Y69" s="288" t="s">
        <v>268</v>
      </c>
      <c r="Z69" s="288"/>
      <c r="AA69" s="288"/>
      <c r="AB69" s="288"/>
      <c r="AC69" s="289"/>
      <c r="AD69" s="289">
        <f>ROUNDDOWN(SUM(AD70:AD77),-3)</f>
        <v>2789000</v>
      </c>
      <c r="AE69" s="290" t="s">
        <v>149</v>
      </c>
      <c r="AF69" s="27"/>
    </row>
    <row r="70" spans="1:34" s="33" customFormat="1" ht="21" customHeight="1" x14ac:dyDescent="0.15">
      <c r="A70" s="100"/>
      <c r="B70" s="101"/>
      <c r="C70" s="101" t="s">
        <v>137</v>
      </c>
      <c r="D70" s="284"/>
      <c r="E70" s="284"/>
      <c r="F70" s="284"/>
      <c r="G70" s="284"/>
      <c r="H70" s="284"/>
      <c r="I70" s="284"/>
      <c r="J70" s="284"/>
      <c r="K70" s="284"/>
      <c r="L70" s="284"/>
      <c r="M70" s="284"/>
      <c r="N70" s="185"/>
      <c r="O70" s="224" t="s">
        <v>184</v>
      </c>
      <c r="P70" s="110"/>
      <c r="Q70" s="110"/>
      <c r="R70" s="110"/>
      <c r="S70" s="109"/>
      <c r="T70" s="108"/>
      <c r="U70" s="109"/>
      <c r="V70" s="322"/>
      <c r="W70" s="323"/>
      <c r="X70" s="323"/>
      <c r="Y70" s="322"/>
      <c r="Z70" s="324"/>
      <c r="AA70" s="322"/>
      <c r="AB70" s="176" t="s">
        <v>110</v>
      </c>
      <c r="AC70" s="176"/>
      <c r="AD70" s="109">
        <v>482000</v>
      </c>
      <c r="AE70" s="325" t="s">
        <v>149</v>
      </c>
      <c r="AF70" s="27"/>
    </row>
    <row r="71" spans="1:34" s="33" customFormat="1" ht="21" customHeight="1" x14ac:dyDescent="0.15">
      <c r="A71" s="100"/>
      <c r="B71" s="101"/>
      <c r="C71" s="101"/>
      <c r="D71" s="284"/>
      <c r="E71" s="284"/>
      <c r="F71" s="284"/>
      <c r="G71" s="284"/>
      <c r="H71" s="284"/>
      <c r="I71" s="284"/>
      <c r="J71" s="284"/>
      <c r="K71" s="284"/>
      <c r="L71" s="284"/>
      <c r="M71" s="284"/>
      <c r="N71" s="185"/>
      <c r="O71" s="110"/>
      <c r="P71" s="110"/>
      <c r="Q71" s="110"/>
      <c r="R71" s="110"/>
      <c r="S71" s="109"/>
      <c r="T71" s="108"/>
      <c r="U71" s="109"/>
      <c r="V71" s="322"/>
      <c r="W71" s="323"/>
      <c r="X71" s="323"/>
      <c r="Y71" s="322"/>
      <c r="Z71" s="324"/>
      <c r="AA71" s="322"/>
      <c r="AB71" s="109" t="s">
        <v>140</v>
      </c>
      <c r="AC71" s="109"/>
      <c r="AD71" s="109">
        <v>24000</v>
      </c>
      <c r="AE71" s="113" t="s">
        <v>149</v>
      </c>
      <c r="AF71" s="27"/>
    </row>
    <row r="72" spans="1:34" s="33" customFormat="1" ht="21" customHeight="1" x14ac:dyDescent="0.15">
      <c r="A72" s="100"/>
      <c r="B72" s="101"/>
      <c r="C72" s="101"/>
      <c r="D72" s="284"/>
      <c r="E72" s="284"/>
      <c r="F72" s="284"/>
      <c r="G72" s="284"/>
      <c r="H72" s="284"/>
      <c r="I72" s="284"/>
      <c r="J72" s="284"/>
      <c r="K72" s="284"/>
      <c r="L72" s="284"/>
      <c r="M72" s="284"/>
      <c r="N72" s="185"/>
      <c r="O72" s="110"/>
      <c r="P72" s="110"/>
      <c r="Q72" s="110"/>
      <c r="R72" s="110"/>
      <c r="S72" s="109"/>
      <c r="T72" s="108"/>
      <c r="U72" s="109"/>
      <c r="V72" s="322"/>
      <c r="W72" s="323"/>
      <c r="X72" s="323"/>
      <c r="Y72" s="322"/>
      <c r="Z72" s="324"/>
      <c r="AA72" s="322"/>
      <c r="AB72" s="109" t="s">
        <v>136</v>
      </c>
      <c r="AC72" s="109"/>
      <c r="AD72" s="109">
        <v>111000</v>
      </c>
      <c r="AE72" s="113" t="s">
        <v>149</v>
      </c>
      <c r="AF72" s="27"/>
    </row>
    <row r="73" spans="1:34" s="33" customFormat="1" ht="21" customHeight="1" x14ac:dyDescent="0.15">
      <c r="A73" s="100"/>
      <c r="B73" s="101"/>
      <c r="C73" s="101"/>
      <c r="D73" s="284"/>
      <c r="E73" s="284"/>
      <c r="F73" s="284"/>
      <c r="G73" s="284"/>
      <c r="H73" s="284"/>
      <c r="I73" s="284"/>
      <c r="J73" s="284"/>
      <c r="K73" s="284"/>
      <c r="L73" s="284"/>
      <c r="M73" s="284"/>
      <c r="N73" s="185"/>
      <c r="O73" s="302" t="s">
        <v>45</v>
      </c>
      <c r="P73" s="302"/>
      <c r="Q73" s="302"/>
      <c r="R73" s="302"/>
      <c r="S73" s="303"/>
      <c r="T73" s="326"/>
      <c r="U73" s="326"/>
      <c r="V73" s="327">
        <v>60000</v>
      </c>
      <c r="W73" s="328" t="s">
        <v>149</v>
      </c>
      <c r="X73" s="328" t="s">
        <v>130</v>
      </c>
      <c r="Y73" s="327">
        <v>4</v>
      </c>
      <c r="Z73" s="329" t="s">
        <v>108</v>
      </c>
      <c r="AA73" s="327" t="s">
        <v>127</v>
      </c>
      <c r="AB73" s="303" t="s">
        <v>163</v>
      </c>
      <c r="AC73" s="303"/>
      <c r="AD73" s="303">
        <f>V73*Y73</f>
        <v>240000</v>
      </c>
      <c r="AE73" s="309" t="s">
        <v>149</v>
      </c>
      <c r="AF73" s="27"/>
    </row>
    <row r="74" spans="1:34" s="33" customFormat="1" ht="21" customHeight="1" x14ac:dyDescent="0.15">
      <c r="A74" s="100"/>
      <c r="B74" s="101"/>
      <c r="C74" s="101"/>
      <c r="D74" s="284"/>
      <c r="E74" s="284"/>
      <c r="F74" s="284"/>
      <c r="G74" s="284"/>
      <c r="H74" s="284"/>
      <c r="I74" s="284"/>
      <c r="J74" s="284"/>
      <c r="K74" s="284"/>
      <c r="L74" s="284"/>
      <c r="M74" s="284"/>
      <c r="N74" s="185"/>
      <c r="O74" s="110" t="s">
        <v>170</v>
      </c>
      <c r="P74" s="110"/>
      <c r="Q74" s="110"/>
      <c r="R74" s="110"/>
      <c r="S74" s="109"/>
      <c r="T74" s="108"/>
      <c r="U74" s="108"/>
      <c r="V74" s="322"/>
      <c r="W74" s="323"/>
      <c r="X74" s="323"/>
      <c r="Y74" s="322"/>
      <c r="Z74" s="324"/>
      <c r="AA74" s="322"/>
      <c r="AB74" s="109" t="s">
        <v>163</v>
      </c>
      <c r="AC74" s="109"/>
      <c r="AD74" s="109">
        <v>450000</v>
      </c>
      <c r="AE74" s="113" t="s">
        <v>149</v>
      </c>
      <c r="AF74" s="55"/>
    </row>
    <row r="75" spans="1:34" s="33" customFormat="1" ht="21" customHeight="1" x14ac:dyDescent="0.15">
      <c r="A75" s="100"/>
      <c r="B75" s="101"/>
      <c r="C75" s="101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185"/>
      <c r="O75" s="110" t="s">
        <v>171</v>
      </c>
      <c r="P75" s="110"/>
      <c r="Q75" s="110"/>
      <c r="R75" s="110"/>
      <c r="S75" s="109">
        <v>31000</v>
      </c>
      <c r="T75" s="108" t="s">
        <v>149</v>
      </c>
      <c r="U75" s="108" t="s">
        <v>130</v>
      </c>
      <c r="V75" s="109">
        <v>12</v>
      </c>
      <c r="W75" s="110" t="s">
        <v>108</v>
      </c>
      <c r="X75" s="109"/>
      <c r="Y75" s="109"/>
      <c r="Z75" s="109"/>
      <c r="AA75" s="109" t="s">
        <v>127</v>
      </c>
      <c r="AB75" s="109" t="s">
        <v>110</v>
      </c>
      <c r="AC75" s="109"/>
      <c r="AD75" s="109">
        <f>S75*V75</f>
        <v>372000</v>
      </c>
      <c r="AE75" s="113" t="s">
        <v>149</v>
      </c>
      <c r="AF75" s="55"/>
    </row>
    <row r="76" spans="1:34" s="33" customFormat="1" ht="21" customHeight="1" x14ac:dyDescent="0.15">
      <c r="A76" s="100"/>
      <c r="B76" s="101"/>
      <c r="C76" s="101"/>
      <c r="D76" s="284"/>
      <c r="E76" s="284"/>
      <c r="F76" s="284"/>
      <c r="G76" s="284"/>
      <c r="H76" s="284"/>
      <c r="I76" s="284"/>
      <c r="J76" s="284"/>
      <c r="K76" s="284"/>
      <c r="L76" s="284"/>
      <c r="M76" s="284"/>
      <c r="N76" s="185"/>
      <c r="O76" s="110" t="s">
        <v>180</v>
      </c>
      <c r="P76" s="110"/>
      <c r="Q76" s="110"/>
      <c r="R76" s="110"/>
      <c r="S76" s="109"/>
      <c r="T76" s="108"/>
      <c r="U76" s="108"/>
      <c r="V76" s="109"/>
      <c r="W76" s="109"/>
      <c r="X76" s="109"/>
      <c r="Y76" s="109"/>
      <c r="Z76" s="109"/>
      <c r="AA76" s="109"/>
      <c r="AB76" s="109" t="s">
        <v>163</v>
      </c>
      <c r="AC76" s="109"/>
      <c r="AD76" s="109">
        <v>500000</v>
      </c>
      <c r="AE76" s="113" t="s">
        <v>149</v>
      </c>
      <c r="AF76" s="55"/>
    </row>
    <row r="77" spans="1:34" s="33" customFormat="1" ht="21" customHeight="1" x14ac:dyDescent="0.15">
      <c r="A77" s="100"/>
      <c r="B77" s="101"/>
      <c r="C77" s="101"/>
      <c r="D77" s="284"/>
      <c r="E77" s="284"/>
      <c r="F77" s="284"/>
      <c r="G77" s="284"/>
      <c r="H77" s="284"/>
      <c r="I77" s="284"/>
      <c r="J77" s="284"/>
      <c r="K77" s="284"/>
      <c r="L77" s="284"/>
      <c r="M77" s="284"/>
      <c r="N77" s="185"/>
      <c r="O77" s="110" t="s">
        <v>208</v>
      </c>
      <c r="P77" s="110"/>
      <c r="Q77" s="110"/>
      <c r="R77" s="110"/>
      <c r="S77" s="109"/>
      <c r="T77" s="108"/>
      <c r="U77" s="108"/>
      <c r="V77" s="109"/>
      <c r="W77" s="110"/>
      <c r="X77" s="109"/>
      <c r="Y77" s="109"/>
      <c r="Z77" s="109"/>
      <c r="AA77" s="109"/>
      <c r="AB77" s="109" t="s">
        <v>163</v>
      </c>
      <c r="AC77" s="109"/>
      <c r="AD77" s="109">
        <v>610000</v>
      </c>
      <c r="AE77" s="113" t="s">
        <v>149</v>
      </c>
      <c r="AF77" s="55"/>
    </row>
    <row r="78" spans="1:34" s="33" customFormat="1" ht="21" customHeight="1" x14ac:dyDescent="0.15">
      <c r="A78" s="100"/>
      <c r="B78" s="101"/>
      <c r="C78" s="115"/>
      <c r="D78" s="310"/>
      <c r="E78" s="310"/>
      <c r="F78" s="310"/>
      <c r="G78" s="310"/>
      <c r="H78" s="310"/>
      <c r="I78" s="310"/>
      <c r="J78" s="310"/>
      <c r="K78" s="310"/>
      <c r="L78" s="310"/>
      <c r="M78" s="310"/>
      <c r="N78" s="157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1"/>
      <c r="AE78" s="332"/>
      <c r="AF78" s="27"/>
    </row>
    <row r="79" spans="1:34" s="33" customFormat="1" ht="21" customHeight="1" x14ac:dyDescent="0.15">
      <c r="A79" s="100"/>
      <c r="B79" s="101"/>
      <c r="C79" s="101" t="s">
        <v>232</v>
      </c>
      <c r="D79" s="278">
        <v>4625</v>
      </c>
      <c r="E79" s="278">
        <f>SUM(F79:L79)</f>
        <v>4830</v>
      </c>
      <c r="F79" s="278">
        <f>SUMIF($AB$80:$AB$85,"보조",$AD$80:$AD$85)/1000</f>
        <v>3810</v>
      </c>
      <c r="G79" s="278">
        <f>SUMIF($AB$80:$AB$85,"7종",$AD$80:$AD$85)/1000</f>
        <v>0</v>
      </c>
      <c r="H79" s="278">
        <f>SUMIF($AB$80:$AB$85,"시비",$AD$80:$AD$85)/1000</f>
        <v>0</v>
      </c>
      <c r="I79" s="278">
        <f>SUMIF($AB$80:$AB$85,"후원",$AD$80:$AD$85)/1000</f>
        <v>0</v>
      </c>
      <c r="J79" s="278">
        <f>SUMIF($AB$80:$AB$85,"입소",$AD$80:$AD$85)/1000</f>
        <v>815</v>
      </c>
      <c r="K79" s="278">
        <f>SUMIF($AB$80:$AB$85,"법인",$AD$80:$AD$85)/1000</f>
        <v>0</v>
      </c>
      <c r="L79" s="278">
        <f>SUMIF($AB$80:$AB$85,"잡수",$AD$80:$AD$85)/1000</f>
        <v>205</v>
      </c>
      <c r="M79" s="284">
        <f>E79-D79</f>
        <v>205</v>
      </c>
      <c r="N79" s="185">
        <f>IF(D79=0,0,M79/D79)</f>
        <v>4.4324324324324323E-2</v>
      </c>
      <c r="O79" s="280" t="s">
        <v>307</v>
      </c>
      <c r="P79" s="241"/>
      <c r="Q79" s="241"/>
      <c r="R79" s="241"/>
      <c r="S79" s="241"/>
      <c r="T79" s="242"/>
      <c r="U79" s="242"/>
      <c r="V79" s="242"/>
      <c r="W79" s="242"/>
      <c r="X79" s="242"/>
      <c r="Y79" s="288" t="s">
        <v>156</v>
      </c>
      <c r="Z79" s="288"/>
      <c r="AA79" s="288"/>
      <c r="AB79" s="288"/>
      <c r="AC79" s="289"/>
      <c r="AD79" s="289">
        <f>ROUND(SUM(AD80:AD85),-3)</f>
        <v>4830000</v>
      </c>
      <c r="AE79" s="290" t="s">
        <v>149</v>
      </c>
      <c r="AF79" s="27"/>
    </row>
    <row r="80" spans="1:34" s="33" customFormat="1" ht="21" customHeight="1" x14ac:dyDescent="0.15">
      <c r="A80" s="100"/>
      <c r="B80" s="101"/>
      <c r="C80" s="101"/>
      <c r="D80" s="284"/>
      <c r="E80" s="284"/>
      <c r="F80" s="284"/>
      <c r="G80" s="284"/>
      <c r="H80" s="284"/>
      <c r="I80" s="284"/>
      <c r="J80" s="284"/>
      <c r="K80" s="284"/>
      <c r="L80" s="284"/>
      <c r="M80" s="284"/>
      <c r="N80" s="185"/>
      <c r="O80" s="224" t="s">
        <v>174</v>
      </c>
      <c r="P80" s="110"/>
      <c r="Q80" s="110"/>
      <c r="R80" s="110"/>
      <c r="S80" s="109">
        <v>38000</v>
      </c>
      <c r="T80" s="323" t="s">
        <v>149</v>
      </c>
      <c r="U80" s="323" t="s">
        <v>130</v>
      </c>
      <c r="V80" s="322">
        <v>12</v>
      </c>
      <c r="W80" s="324" t="s">
        <v>108</v>
      </c>
      <c r="X80" s="322" t="s">
        <v>127</v>
      </c>
      <c r="Y80" s="109"/>
      <c r="Z80" s="109"/>
      <c r="AA80" s="109"/>
      <c r="AB80" s="109" t="s">
        <v>110</v>
      </c>
      <c r="AC80" s="109"/>
      <c r="AD80" s="109">
        <f>S80*V80</f>
        <v>456000</v>
      </c>
      <c r="AE80" s="113" t="s">
        <v>149</v>
      </c>
      <c r="AF80" s="27"/>
    </row>
    <row r="81" spans="1:32" s="33" customFormat="1" ht="21" customHeight="1" x14ac:dyDescent="0.15">
      <c r="A81" s="100"/>
      <c r="B81" s="101"/>
      <c r="C81" s="101"/>
      <c r="D81" s="284"/>
      <c r="E81" s="284"/>
      <c r="F81" s="284"/>
      <c r="G81" s="284"/>
      <c r="H81" s="284"/>
      <c r="I81" s="284"/>
      <c r="J81" s="284"/>
      <c r="K81" s="284"/>
      <c r="L81" s="284"/>
      <c r="M81" s="284"/>
      <c r="N81" s="185"/>
      <c r="O81" s="110" t="s">
        <v>18</v>
      </c>
      <c r="P81" s="110"/>
      <c r="Q81" s="110"/>
      <c r="R81" s="110"/>
      <c r="S81" s="109">
        <v>335400</v>
      </c>
      <c r="T81" s="108" t="s">
        <v>149</v>
      </c>
      <c r="U81" s="108" t="s">
        <v>130</v>
      </c>
      <c r="V81" s="109">
        <v>10</v>
      </c>
      <c r="W81" s="110" t="s">
        <v>108</v>
      </c>
      <c r="X81" s="109" t="s">
        <v>127</v>
      </c>
      <c r="Y81" s="109"/>
      <c r="Z81" s="109"/>
      <c r="AA81" s="109"/>
      <c r="AB81" s="109" t="s">
        <v>110</v>
      </c>
      <c r="AC81" s="109"/>
      <c r="AD81" s="109">
        <f>S81*V81</f>
        <v>3354000</v>
      </c>
      <c r="AE81" s="113" t="s">
        <v>149</v>
      </c>
      <c r="AF81" s="27"/>
    </row>
    <row r="82" spans="1:32" s="33" customFormat="1" ht="21" customHeight="1" x14ac:dyDescent="0.15">
      <c r="A82" s="100"/>
      <c r="B82" s="101"/>
      <c r="C82" s="101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185"/>
      <c r="O82" s="110"/>
      <c r="P82" s="110"/>
      <c r="Q82" s="110"/>
      <c r="R82" s="110"/>
      <c r="S82" s="109">
        <v>400000</v>
      </c>
      <c r="T82" s="108" t="s">
        <v>149</v>
      </c>
      <c r="U82" s="108" t="s">
        <v>130</v>
      </c>
      <c r="V82" s="109">
        <v>2</v>
      </c>
      <c r="W82" s="110" t="s">
        <v>108</v>
      </c>
      <c r="X82" s="109" t="s">
        <v>127</v>
      </c>
      <c r="Y82" s="109"/>
      <c r="Z82" s="109"/>
      <c r="AA82" s="109"/>
      <c r="AB82" s="109" t="s">
        <v>163</v>
      </c>
      <c r="AC82" s="109"/>
      <c r="AD82" s="109">
        <f>S82*V82</f>
        <v>800000</v>
      </c>
      <c r="AE82" s="113" t="s">
        <v>149</v>
      </c>
      <c r="AF82" s="27"/>
    </row>
    <row r="83" spans="1:32" s="33" customFormat="1" ht="21" customHeight="1" x14ac:dyDescent="0.15">
      <c r="A83" s="100"/>
      <c r="B83" s="101"/>
      <c r="C83" s="101"/>
      <c r="D83" s="284"/>
      <c r="E83" s="284"/>
      <c r="F83" s="284"/>
      <c r="G83" s="284"/>
      <c r="H83" s="284"/>
      <c r="I83" s="284"/>
      <c r="J83" s="284"/>
      <c r="K83" s="284"/>
      <c r="L83" s="284"/>
      <c r="M83" s="284"/>
      <c r="N83" s="185"/>
      <c r="O83" s="110"/>
      <c r="P83" s="110"/>
      <c r="Q83" s="110"/>
      <c r="R83" s="110"/>
      <c r="S83" s="109"/>
      <c r="T83" s="108"/>
      <c r="U83" s="108"/>
      <c r="V83" s="109"/>
      <c r="W83" s="110"/>
      <c r="X83" s="109"/>
      <c r="Y83" s="109"/>
      <c r="Z83" s="109"/>
      <c r="AA83" s="109"/>
      <c r="AB83" s="109" t="s">
        <v>140</v>
      </c>
      <c r="AC83" s="109"/>
      <c r="AD83" s="109">
        <v>120000</v>
      </c>
      <c r="AE83" s="113" t="s">
        <v>149</v>
      </c>
      <c r="AF83" s="27"/>
    </row>
    <row r="84" spans="1:32" s="51" customFormat="1" ht="21" customHeight="1" x14ac:dyDescent="0.15">
      <c r="A84" s="100"/>
      <c r="B84" s="101"/>
      <c r="C84" s="101"/>
      <c r="D84" s="284"/>
      <c r="E84" s="284"/>
      <c r="F84" s="284"/>
      <c r="G84" s="284"/>
      <c r="H84" s="284"/>
      <c r="I84" s="284"/>
      <c r="J84" s="284"/>
      <c r="K84" s="284"/>
      <c r="L84" s="284"/>
      <c r="M84" s="284"/>
      <c r="N84" s="185"/>
      <c r="O84" s="110" t="s">
        <v>168</v>
      </c>
      <c r="P84" s="110"/>
      <c r="Q84" s="110"/>
      <c r="R84" s="110"/>
      <c r="S84" s="109"/>
      <c r="T84" s="108"/>
      <c r="U84" s="108"/>
      <c r="V84" s="109"/>
      <c r="W84" s="110"/>
      <c r="X84" s="109"/>
      <c r="Y84" s="109"/>
      <c r="Z84" s="109"/>
      <c r="AA84" s="109"/>
      <c r="AB84" s="109" t="s">
        <v>140</v>
      </c>
      <c r="AC84" s="109"/>
      <c r="AD84" s="109">
        <v>85000</v>
      </c>
      <c r="AE84" s="113" t="s">
        <v>149</v>
      </c>
      <c r="AF84" s="34"/>
    </row>
    <row r="85" spans="1:32" s="51" customFormat="1" ht="21" customHeight="1" x14ac:dyDescent="0.15">
      <c r="A85" s="100"/>
      <c r="B85" s="101"/>
      <c r="C85" s="101"/>
      <c r="D85" s="284"/>
      <c r="E85" s="284"/>
      <c r="F85" s="284"/>
      <c r="G85" s="284"/>
      <c r="H85" s="284"/>
      <c r="I85" s="284"/>
      <c r="J85" s="284"/>
      <c r="K85" s="284"/>
      <c r="L85" s="284"/>
      <c r="M85" s="284"/>
      <c r="N85" s="185"/>
      <c r="O85" s="333"/>
      <c r="P85" s="110"/>
      <c r="Q85" s="110"/>
      <c r="R85" s="110"/>
      <c r="S85" s="109"/>
      <c r="T85" s="108"/>
      <c r="U85" s="108"/>
      <c r="V85" s="109"/>
      <c r="W85" s="110"/>
      <c r="X85" s="109"/>
      <c r="Y85" s="109"/>
      <c r="Z85" s="109"/>
      <c r="AA85" s="109"/>
      <c r="AB85" s="109" t="s">
        <v>163</v>
      </c>
      <c r="AC85" s="109"/>
      <c r="AD85" s="109">
        <v>15000</v>
      </c>
      <c r="AE85" s="113" t="s">
        <v>149</v>
      </c>
      <c r="AF85" s="34"/>
    </row>
    <row r="86" spans="1:32" s="51" customFormat="1" ht="21" customHeight="1" x14ac:dyDescent="0.15">
      <c r="A86" s="100"/>
      <c r="B86" s="101"/>
      <c r="C86" s="101"/>
      <c r="D86" s="284"/>
      <c r="E86" s="284"/>
      <c r="F86" s="284"/>
      <c r="G86" s="284"/>
      <c r="H86" s="284"/>
      <c r="I86" s="284"/>
      <c r="J86" s="284"/>
      <c r="K86" s="284"/>
      <c r="L86" s="284"/>
      <c r="M86" s="284"/>
      <c r="N86" s="185"/>
      <c r="O86" s="333"/>
      <c r="P86" s="110"/>
      <c r="Q86" s="110"/>
      <c r="R86" s="110"/>
      <c r="S86" s="109"/>
      <c r="T86" s="108"/>
      <c r="U86" s="108"/>
      <c r="V86" s="109"/>
      <c r="W86" s="110"/>
      <c r="X86" s="109"/>
      <c r="Y86" s="109"/>
      <c r="Z86" s="109"/>
      <c r="AA86" s="109"/>
      <c r="AB86" s="109"/>
      <c r="AC86" s="109"/>
      <c r="AD86" s="109"/>
      <c r="AE86" s="113"/>
      <c r="AF86" s="34"/>
    </row>
    <row r="87" spans="1:32" ht="21" customHeight="1" x14ac:dyDescent="0.15">
      <c r="A87" s="100"/>
      <c r="B87" s="101"/>
      <c r="C87" s="89" t="s">
        <v>312</v>
      </c>
      <c r="D87" s="278">
        <v>420</v>
      </c>
      <c r="E87" s="278">
        <f>SUM(F87:L87)</f>
        <v>420</v>
      </c>
      <c r="F87" s="278">
        <f>SUMIF($AB$88:$AB$92,"보조",$AD$88:$AD$92)/1000</f>
        <v>0</v>
      </c>
      <c r="G87" s="278">
        <f>SUMIF($AB$88:$AB$92,"7종",$AD$88:$AD$92)/1000</f>
        <v>0</v>
      </c>
      <c r="H87" s="278">
        <f>SUMIF($AB$88:$AB$92,"시비",$AD$88:$AD$92)/1000</f>
        <v>0</v>
      </c>
      <c r="I87" s="278">
        <f>SUMIF($AB$88:$AB$92,"후원",$AD$88:$AD$92)/1000</f>
        <v>0</v>
      </c>
      <c r="J87" s="278">
        <f>SUMIF($AB$88:$AB$92,"입소",$AD$88:$AD$92)/1000</f>
        <v>420</v>
      </c>
      <c r="K87" s="278">
        <f>SUMIF($AB$88:$AB$92,"법인",$AD$88:$AD$92)/1000</f>
        <v>0</v>
      </c>
      <c r="L87" s="278">
        <f>SUMIF($AB$88:$AB$92,"잡수",$AD$88:$AD$92)/1000</f>
        <v>0</v>
      </c>
      <c r="M87" s="279">
        <f>E87-D87</f>
        <v>0</v>
      </c>
      <c r="N87" s="172">
        <f>IF(D87=0,0,M87/D87)</f>
        <v>0</v>
      </c>
      <c r="O87" s="244" t="s">
        <v>305</v>
      </c>
      <c r="P87" s="245"/>
      <c r="Q87" s="245"/>
      <c r="R87" s="245"/>
      <c r="S87" s="245"/>
      <c r="T87" s="246"/>
      <c r="U87" s="246"/>
      <c r="V87" s="246"/>
      <c r="W87" s="246"/>
      <c r="X87" s="246"/>
      <c r="Y87" s="288" t="s">
        <v>156</v>
      </c>
      <c r="Z87" s="288"/>
      <c r="AA87" s="288"/>
      <c r="AB87" s="288"/>
      <c r="AC87" s="289"/>
      <c r="AD87" s="289">
        <f>SUM(AD88:AD92)</f>
        <v>420000</v>
      </c>
      <c r="AE87" s="290" t="s">
        <v>149</v>
      </c>
    </row>
    <row r="88" spans="1:32" s="33" customFormat="1" ht="21" customHeight="1" x14ac:dyDescent="0.15">
      <c r="A88" s="100"/>
      <c r="B88" s="101"/>
      <c r="C88" s="101"/>
      <c r="D88" s="284"/>
      <c r="E88" s="284"/>
      <c r="F88" s="284"/>
      <c r="G88" s="284"/>
      <c r="H88" s="284"/>
      <c r="I88" s="284"/>
      <c r="J88" s="284"/>
      <c r="K88" s="284"/>
      <c r="L88" s="284"/>
      <c r="M88" s="284"/>
      <c r="N88" s="185"/>
      <c r="O88" s="110" t="s">
        <v>31</v>
      </c>
      <c r="P88" s="334"/>
      <c r="Q88" s="334"/>
      <c r="R88" s="334"/>
      <c r="S88" s="110"/>
      <c r="T88" s="196"/>
      <c r="U88" s="335"/>
      <c r="V88" s="322">
        <v>20000</v>
      </c>
      <c r="W88" s="323" t="s">
        <v>149</v>
      </c>
      <c r="X88" s="323" t="s">
        <v>130</v>
      </c>
      <c r="Y88" s="322">
        <v>1</v>
      </c>
      <c r="Z88" s="324" t="s">
        <v>142</v>
      </c>
      <c r="AA88" s="322" t="s">
        <v>127</v>
      </c>
      <c r="AB88" s="109" t="s">
        <v>163</v>
      </c>
      <c r="AC88" s="109"/>
      <c r="AD88" s="109">
        <f>V88*Y88</f>
        <v>20000</v>
      </c>
      <c r="AE88" s="113" t="s">
        <v>149</v>
      </c>
      <c r="AF88" s="27"/>
    </row>
    <row r="89" spans="1:32" s="33" customFormat="1" ht="21" customHeight="1" x14ac:dyDescent="0.15">
      <c r="A89" s="100"/>
      <c r="B89" s="101"/>
      <c r="C89" s="101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185"/>
      <c r="O89" s="110" t="s">
        <v>317</v>
      </c>
      <c r="P89" s="334"/>
      <c r="Q89" s="334"/>
      <c r="R89" s="334"/>
      <c r="S89" s="109">
        <v>600000</v>
      </c>
      <c r="T89" s="108" t="s">
        <v>149</v>
      </c>
      <c r="U89" s="108" t="s">
        <v>130</v>
      </c>
      <c r="V89" s="109">
        <v>1</v>
      </c>
      <c r="W89" s="110" t="s">
        <v>142</v>
      </c>
      <c r="X89" s="112" t="s">
        <v>158</v>
      </c>
      <c r="Y89" s="301">
        <v>3</v>
      </c>
      <c r="Z89" s="109"/>
      <c r="AA89" s="109" t="s">
        <v>127</v>
      </c>
      <c r="AB89" s="109" t="s">
        <v>163</v>
      </c>
      <c r="AC89" s="109"/>
      <c r="AD89" s="109">
        <f>ROUNDDOWN(S89*V89/Y89,-4)</f>
        <v>200000</v>
      </c>
      <c r="AE89" s="113" t="s">
        <v>149</v>
      </c>
      <c r="AF89" s="27"/>
    </row>
    <row r="90" spans="1:32" s="33" customFormat="1" ht="21" customHeight="1" x14ac:dyDescent="0.15">
      <c r="A90" s="100"/>
      <c r="B90" s="101"/>
      <c r="C90" s="101"/>
      <c r="D90" s="284"/>
      <c r="E90" s="284"/>
      <c r="F90" s="284"/>
      <c r="G90" s="284"/>
      <c r="H90" s="284"/>
      <c r="I90" s="284"/>
      <c r="J90" s="284"/>
      <c r="K90" s="284"/>
      <c r="L90" s="284"/>
      <c r="M90" s="284"/>
      <c r="N90" s="185"/>
      <c r="O90" s="110" t="s">
        <v>166</v>
      </c>
      <c r="P90" s="334"/>
      <c r="Q90" s="334"/>
      <c r="R90" s="334"/>
      <c r="S90" s="109">
        <v>100000</v>
      </c>
      <c r="T90" s="108" t="s">
        <v>149</v>
      </c>
      <c r="U90" s="108" t="s">
        <v>130</v>
      </c>
      <c r="V90" s="109">
        <v>1</v>
      </c>
      <c r="W90" s="110" t="s">
        <v>142</v>
      </c>
      <c r="X90" s="112"/>
      <c r="Y90" s="301"/>
      <c r="Z90" s="109"/>
      <c r="AA90" s="109" t="s">
        <v>127</v>
      </c>
      <c r="AB90" s="109" t="s">
        <v>163</v>
      </c>
      <c r="AC90" s="109"/>
      <c r="AD90" s="109">
        <f>S90*V90</f>
        <v>100000</v>
      </c>
      <c r="AE90" s="113" t="s">
        <v>149</v>
      </c>
      <c r="AF90" s="27"/>
    </row>
    <row r="91" spans="1:32" s="33" customFormat="1" ht="21" customHeight="1" x14ac:dyDescent="0.15">
      <c r="A91" s="100"/>
      <c r="B91" s="101"/>
      <c r="C91" s="101"/>
      <c r="D91" s="284"/>
      <c r="E91" s="284"/>
      <c r="F91" s="284"/>
      <c r="G91" s="284"/>
      <c r="H91" s="284"/>
      <c r="I91" s="284"/>
      <c r="J91" s="284"/>
      <c r="K91" s="284"/>
      <c r="L91" s="284"/>
      <c r="M91" s="284"/>
      <c r="N91" s="185"/>
      <c r="O91" s="110" t="s">
        <v>172</v>
      </c>
      <c r="P91" s="334"/>
      <c r="Q91" s="334"/>
      <c r="R91" s="334"/>
      <c r="S91" s="110"/>
      <c r="T91" s="196"/>
      <c r="U91" s="335"/>
      <c r="V91" s="322"/>
      <c r="W91" s="323"/>
      <c r="X91" s="323"/>
      <c r="Y91" s="322"/>
      <c r="Z91" s="324"/>
      <c r="AA91" s="322" t="s">
        <v>127</v>
      </c>
      <c r="AB91" s="109" t="s">
        <v>163</v>
      </c>
      <c r="AC91" s="109"/>
      <c r="AD91" s="109">
        <v>100000</v>
      </c>
      <c r="AE91" s="113" t="s">
        <v>149</v>
      </c>
      <c r="AF91" s="27"/>
    </row>
    <row r="92" spans="1:32" s="33" customFormat="1" ht="21" customHeight="1" x14ac:dyDescent="0.15">
      <c r="A92" s="100"/>
      <c r="B92" s="101"/>
      <c r="C92" s="101"/>
      <c r="D92" s="284"/>
      <c r="E92" s="284"/>
      <c r="F92" s="284"/>
      <c r="G92" s="284"/>
      <c r="H92" s="284"/>
      <c r="I92" s="284"/>
      <c r="J92" s="284"/>
      <c r="K92" s="284"/>
      <c r="L92" s="284"/>
      <c r="M92" s="284"/>
      <c r="N92" s="185"/>
      <c r="O92" s="110"/>
      <c r="P92" s="336"/>
      <c r="Q92" s="336"/>
      <c r="R92" s="336"/>
      <c r="S92" s="336"/>
      <c r="T92" s="336"/>
      <c r="U92" s="336"/>
      <c r="V92" s="336"/>
      <c r="W92" s="336"/>
      <c r="X92" s="336"/>
      <c r="Y92" s="337"/>
      <c r="Z92" s="337"/>
      <c r="AA92" s="337"/>
      <c r="AB92" s="337"/>
      <c r="AC92" s="337"/>
      <c r="AD92" s="109"/>
      <c r="AE92" s="113"/>
      <c r="AF92" s="27"/>
    </row>
    <row r="93" spans="1:32" s="33" customFormat="1" ht="21" customHeight="1" x14ac:dyDescent="0.15">
      <c r="A93" s="100"/>
      <c r="B93" s="101"/>
      <c r="C93" s="89" t="s">
        <v>300</v>
      </c>
      <c r="D93" s="278">
        <v>560</v>
      </c>
      <c r="E93" s="278">
        <f>SUM(F93:L93)</f>
        <v>680</v>
      </c>
      <c r="F93" s="278">
        <f>SUMIF($AB$94:$AB$96,"보조",$AD$94:$AD$96)/1000</f>
        <v>0</v>
      </c>
      <c r="G93" s="278">
        <f>SUMIF($AB$94:$AB$96,"7종",$AD$94:$AD$96)/1000</f>
        <v>0</v>
      </c>
      <c r="H93" s="278">
        <f>SUMIF($AB$94:$AB$96,"시비",$AD$94:$AD$96)/1000</f>
        <v>0</v>
      </c>
      <c r="I93" s="278">
        <f>SUMIF($AB$94:$AB$96,"후원",$AD$94:$AD$96)/1000</f>
        <v>0</v>
      </c>
      <c r="J93" s="278">
        <f>SUMIF($AB$94:$AB$96,"입소",$AD$94:$AD$96)/1000</f>
        <v>680</v>
      </c>
      <c r="K93" s="278">
        <v>0</v>
      </c>
      <c r="L93" s="278">
        <f>SUMIF($AB$94:$AB$96,"잡수",$AD$94:$AD$96)/1000</f>
        <v>0</v>
      </c>
      <c r="M93" s="279">
        <f>E93-D93</f>
        <v>120</v>
      </c>
      <c r="N93" s="172">
        <f>IF(D93=0,0,M93/D93)</f>
        <v>0.21428571428571427</v>
      </c>
      <c r="O93" s="244" t="s">
        <v>294</v>
      </c>
      <c r="P93" s="245"/>
      <c r="Q93" s="245"/>
      <c r="R93" s="245"/>
      <c r="S93" s="245"/>
      <c r="T93" s="246"/>
      <c r="U93" s="246"/>
      <c r="V93" s="246"/>
      <c r="W93" s="246"/>
      <c r="X93" s="246"/>
      <c r="Y93" s="288" t="s">
        <v>156</v>
      </c>
      <c r="Z93" s="288"/>
      <c r="AA93" s="288"/>
      <c r="AB93" s="288"/>
      <c r="AC93" s="289"/>
      <c r="AD93" s="289">
        <f>SUM(AD94:AD95)</f>
        <v>680000</v>
      </c>
      <c r="AE93" s="290" t="s">
        <v>149</v>
      </c>
      <c r="AF93" s="27"/>
    </row>
    <row r="94" spans="1:32" s="33" customFormat="1" ht="21" customHeight="1" x14ac:dyDescent="0.15">
      <c r="A94" s="100"/>
      <c r="B94" s="101"/>
      <c r="C94" s="101"/>
      <c r="D94" s="284"/>
      <c r="E94" s="284"/>
      <c r="F94" s="284"/>
      <c r="G94" s="284"/>
      <c r="H94" s="284"/>
      <c r="I94" s="284"/>
      <c r="J94" s="284"/>
      <c r="K94" s="284"/>
      <c r="L94" s="284"/>
      <c r="M94" s="284"/>
      <c r="N94" s="185"/>
      <c r="O94" s="110" t="s">
        <v>304</v>
      </c>
      <c r="P94" s="110"/>
      <c r="Q94" s="110"/>
      <c r="R94" s="110"/>
      <c r="S94" s="109">
        <v>40000</v>
      </c>
      <c r="T94" s="108" t="s">
        <v>149</v>
      </c>
      <c r="U94" s="108" t="s">
        <v>130</v>
      </c>
      <c r="V94" s="109">
        <v>12</v>
      </c>
      <c r="W94" s="110" t="s">
        <v>108</v>
      </c>
      <c r="X94" s="109" t="s">
        <v>127</v>
      </c>
      <c r="Y94" s="109"/>
      <c r="Z94" s="109"/>
      <c r="AA94" s="109"/>
      <c r="AB94" s="109" t="s">
        <v>163</v>
      </c>
      <c r="AC94" s="109"/>
      <c r="AD94" s="109">
        <f>S94*V94</f>
        <v>480000</v>
      </c>
      <c r="AE94" s="113" t="s">
        <v>149</v>
      </c>
      <c r="AF94" s="27"/>
    </row>
    <row r="95" spans="1:32" s="33" customFormat="1" ht="21" customHeight="1" x14ac:dyDescent="0.15">
      <c r="A95" s="100"/>
      <c r="B95" s="101"/>
      <c r="C95" s="101"/>
      <c r="D95" s="284"/>
      <c r="E95" s="284"/>
      <c r="F95" s="284"/>
      <c r="G95" s="284"/>
      <c r="H95" s="284"/>
      <c r="I95" s="284"/>
      <c r="J95" s="284"/>
      <c r="K95" s="284"/>
      <c r="L95" s="284"/>
      <c r="M95" s="284"/>
      <c r="N95" s="185"/>
      <c r="O95" s="110" t="s">
        <v>206</v>
      </c>
      <c r="P95" s="110"/>
      <c r="Q95" s="110"/>
      <c r="R95" s="110"/>
      <c r="S95" s="109"/>
      <c r="T95" s="108"/>
      <c r="U95" s="108"/>
      <c r="V95" s="109"/>
      <c r="W95" s="110"/>
      <c r="X95" s="109"/>
      <c r="Y95" s="109"/>
      <c r="Z95" s="109"/>
      <c r="AA95" s="109"/>
      <c r="AB95" s="109" t="s">
        <v>163</v>
      </c>
      <c r="AC95" s="109"/>
      <c r="AD95" s="109">
        <v>200000</v>
      </c>
      <c r="AE95" s="113" t="s">
        <v>149</v>
      </c>
      <c r="AF95" s="27"/>
    </row>
    <row r="96" spans="1:32" s="33" customFormat="1" ht="21" customHeight="1" x14ac:dyDescent="0.15">
      <c r="A96" s="100"/>
      <c r="B96" s="101"/>
      <c r="C96" s="115"/>
      <c r="D96" s="310"/>
      <c r="E96" s="310"/>
      <c r="F96" s="310"/>
      <c r="G96" s="310"/>
      <c r="H96" s="310"/>
      <c r="I96" s="310"/>
      <c r="J96" s="310"/>
      <c r="K96" s="310"/>
      <c r="L96" s="310"/>
      <c r="M96" s="310"/>
      <c r="N96" s="157"/>
      <c r="O96" s="168"/>
      <c r="P96" s="168"/>
      <c r="Q96" s="168"/>
      <c r="R96" s="168"/>
      <c r="S96" s="161"/>
      <c r="T96" s="207"/>
      <c r="U96" s="161"/>
      <c r="V96" s="437"/>
      <c r="W96" s="438"/>
      <c r="X96" s="161"/>
      <c r="Y96" s="161"/>
      <c r="Z96" s="161"/>
      <c r="AA96" s="161"/>
      <c r="AB96" s="161"/>
      <c r="AC96" s="161"/>
      <c r="AD96" s="161"/>
      <c r="AE96" s="169"/>
      <c r="AF96" s="27"/>
    </row>
    <row r="97" spans="1:32" s="33" customFormat="1" ht="21" customHeight="1" x14ac:dyDescent="0.15">
      <c r="A97" s="100"/>
      <c r="B97" s="101"/>
      <c r="C97" s="89" t="s">
        <v>308</v>
      </c>
      <c r="D97" s="278">
        <v>200</v>
      </c>
      <c r="E97" s="278">
        <f>SUM(F97:L97)</f>
        <v>100</v>
      </c>
      <c r="F97" s="278">
        <f>SUMIF($AB$98:$AB$99,"보조",$AD$98:$AD$99)/1000</f>
        <v>0</v>
      </c>
      <c r="G97" s="278">
        <f>SUMIF($AB$98:$AB$99,"7종",$AD$98:$AD$99)/1000</f>
        <v>0</v>
      </c>
      <c r="H97" s="278">
        <f>SUMIF($AB$98:$AB$99,"시비",$AD$98:$AD$99)/1000</f>
        <v>0</v>
      </c>
      <c r="I97" s="278">
        <f>SUMIF($AB$98:$AB$99,"후원",$AD$98:$AD$99)/1000</f>
        <v>100</v>
      </c>
      <c r="J97" s="278">
        <f>SUMIF($AB$98:$AB$99,"입소",$AD$98:$AD$99)/1000</f>
        <v>0</v>
      </c>
      <c r="K97" s="278">
        <f>SUMIF($AB$98:$AB$99,"법인",$AD$98:$AD$99)/1000</f>
        <v>0</v>
      </c>
      <c r="L97" s="278">
        <f>SUMIF($AB$98:$AB$99,"잡수",$AD$98:$AD$99)/1000</f>
        <v>0</v>
      </c>
      <c r="M97" s="279">
        <f>E97-D97</f>
        <v>-100</v>
      </c>
      <c r="N97" s="172">
        <f>IF(D97=0,0,M97/D97)</f>
        <v>-0.5</v>
      </c>
      <c r="O97" s="280" t="s">
        <v>29</v>
      </c>
      <c r="P97" s="245"/>
      <c r="Q97" s="245"/>
      <c r="R97" s="245"/>
      <c r="S97" s="245"/>
      <c r="T97" s="246"/>
      <c r="U97" s="246"/>
      <c r="V97" s="246"/>
      <c r="W97" s="246"/>
      <c r="X97" s="246"/>
      <c r="Y97" s="288" t="s">
        <v>156</v>
      </c>
      <c r="Z97" s="288"/>
      <c r="AA97" s="288"/>
      <c r="AB97" s="288"/>
      <c r="AC97" s="289"/>
      <c r="AD97" s="289">
        <f>SUM(AD98:AD98)</f>
        <v>100000</v>
      </c>
      <c r="AE97" s="290" t="s">
        <v>149</v>
      </c>
      <c r="AF97" s="27"/>
    </row>
    <row r="98" spans="1:32" s="33" customFormat="1" ht="20.25" customHeight="1" x14ac:dyDescent="0.15">
      <c r="A98" s="100"/>
      <c r="B98" s="101"/>
      <c r="C98" s="102"/>
      <c r="D98" s="284"/>
      <c r="E98" s="284"/>
      <c r="F98" s="284"/>
      <c r="G98" s="284"/>
      <c r="H98" s="284"/>
      <c r="I98" s="284"/>
      <c r="J98" s="284"/>
      <c r="K98" s="284"/>
      <c r="L98" s="284"/>
      <c r="M98" s="284"/>
      <c r="N98" s="185"/>
      <c r="O98" s="110"/>
      <c r="P98" s="110"/>
      <c r="Q98" s="110"/>
      <c r="R98" s="110"/>
      <c r="S98" s="109">
        <v>50000</v>
      </c>
      <c r="T98" s="109" t="s">
        <v>149</v>
      </c>
      <c r="U98" s="200" t="s">
        <v>130</v>
      </c>
      <c r="V98" s="109">
        <v>2</v>
      </c>
      <c r="W98" s="109" t="s">
        <v>142</v>
      </c>
      <c r="X98" s="200" t="s">
        <v>130</v>
      </c>
      <c r="Y98" s="109">
        <v>1</v>
      </c>
      <c r="Z98" s="109" t="s">
        <v>101</v>
      </c>
      <c r="AA98" s="109" t="s">
        <v>127</v>
      </c>
      <c r="AB98" s="109" t="s">
        <v>121</v>
      </c>
      <c r="AC98" s="196"/>
      <c r="AD98" s="196">
        <f>S98*V98</f>
        <v>100000</v>
      </c>
      <c r="AE98" s="113" t="s">
        <v>149</v>
      </c>
      <c r="AF98" s="29"/>
    </row>
    <row r="99" spans="1:32" s="33" customFormat="1" ht="21" customHeight="1" x14ac:dyDescent="0.15">
      <c r="A99" s="100"/>
      <c r="B99" s="101"/>
      <c r="C99" s="102"/>
      <c r="D99" s="284"/>
      <c r="E99" s="284"/>
      <c r="F99" s="284"/>
      <c r="G99" s="284"/>
      <c r="H99" s="284"/>
      <c r="I99" s="284"/>
      <c r="J99" s="284"/>
      <c r="K99" s="284"/>
      <c r="L99" s="284"/>
      <c r="M99" s="284"/>
      <c r="N99" s="157"/>
      <c r="O99" s="168"/>
      <c r="P99" s="168"/>
      <c r="Q99" s="168"/>
      <c r="R99" s="168"/>
      <c r="S99" s="161"/>
      <c r="T99" s="168"/>
      <c r="U99" s="161"/>
      <c r="V99" s="163"/>
      <c r="W99" s="163"/>
      <c r="X99" s="161"/>
      <c r="Y99" s="161"/>
      <c r="Z99" s="161"/>
      <c r="AA99" s="161"/>
      <c r="AB99" s="161"/>
      <c r="AC99" s="161"/>
      <c r="AD99" s="161"/>
      <c r="AE99" s="169"/>
      <c r="AF99" s="29"/>
    </row>
    <row r="100" spans="1:32" s="33" customFormat="1" ht="21" customHeight="1" x14ac:dyDescent="0.15">
      <c r="A100" s="268" t="s">
        <v>297</v>
      </c>
      <c r="B100" s="429" t="s">
        <v>259</v>
      </c>
      <c r="C100" s="430"/>
      <c r="D100" s="338">
        <v>2600</v>
      </c>
      <c r="E100" s="338">
        <f t="shared" ref="E100:L100" si="5">E101</f>
        <v>2900</v>
      </c>
      <c r="F100" s="338">
        <f t="shared" si="5"/>
        <v>0</v>
      </c>
      <c r="G100" s="338">
        <f t="shared" si="5"/>
        <v>2000</v>
      </c>
      <c r="H100" s="338">
        <f t="shared" si="5"/>
        <v>0</v>
      </c>
      <c r="I100" s="338">
        <f t="shared" si="5"/>
        <v>0</v>
      </c>
      <c r="J100" s="338">
        <f t="shared" si="5"/>
        <v>900</v>
      </c>
      <c r="K100" s="338">
        <f t="shared" si="5"/>
        <v>0</v>
      </c>
      <c r="L100" s="338">
        <f t="shared" si="5"/>
        <v>0</v>
      </c>
      <c r="M100" s="338">
        <f>E100-D100</f>
        <v>300</v>
      </c>
      <c r="N100" s="339">
        <f>IF(D100=0,0,M100/D100)</f>
        <v>0.11538461538461539</v>
      </c>
      <c r="O100" s="241" t="s">
        <v>247</v>
      </c>
      <c r="P100" s="241"/>
      <c r="Q100" s="241"/>
      <c r="R100" s="241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>
        <f>AD101</f>
        <v>2900000</v>
      </c>
      <c r="AE100" s="298" t="s">
        <v>149</v>
      </c>
      <c r="AF100" s="29"/>
    </row>
    <row r="101" spans="1:32" s="33" customFormat="1" ht="21" customHeight="1" x14ac:dyDescent="0.15">
      <c r="A101" s="340" t="s">
        <v>111</v>
      </c>
      <c r="B101" s="101" t="s">
        <v>154</v>
      </c>
      <c r="C101" s="101" t="s">
        <v>165</v>
      </c>
      <c r="D101" s="284">
        <v>2600</v>
      </c>
      <c r="E101" s="284">
        <f t="shared" ref="E101:L101" si="6">SUM(E102,E104,E108)</f>
        <v>2900</v>
      </c>
      <c r="F101" s="284">
        <f t="shared" si="6"/>
        <v>0</v>
      </c>
      <c r="G101" s="284">
        <f t="shared" si="6"/>
        <v>2000</v>
      </c>
      <c r="H101" s="284">
        <f t="shared" si="6"/>
        <v>0</v>
      </c>
      <c r="I101" s="284">
        <f t="shared" si="6"/>
        <v>0</v>
      </c>
      <c r="J101" s="284">
        <f t="shared" si="6"/>
        <v>900</v>
      </c>
      <c r="K101" s="284">
        <f t="shared" si="6"/>
        <v>0</v>
      </c>
      <c r="L101" s="284">
        <f t="shared" si="6"/>
        <v>0</v>
      </c>
      <c r="M101" s="284">
        <f>E101-D101</f>
        <v>300</v>
      </c>
      <c r="N101" s="185">
        <f>IF(D101=0,0,M101/D101)</f>
        <v>0.11538461538461539</v>
      </c>
      <c r="O101" s="245" t="s">
        <v>154</v>
      </c>
      <c r="P101" s="245"/>
      <c r="Q101" s="245"/>
      <c r="R101" s="245"/>
      <c r="S101" s="245"/>
      <c r="T101" s="246"/>
      <c r="U101" s="246"/>
      <c r="V101" s="246"/>
      <c r="W101" s="246"/>
      <c r="X101" s="246"/>
      <c r="Y101" s="246"/>
      <c r="Z101" s="246"/>
      <c r="AA101" s="246"/>
      <c r="AB101" s="246"/>
      <c r="AC101" s="312"/>
      <c r="AD101" s="312">
        <f>SUM(AD102,AD104,AD108)</f>
        <v>2900000</v>
      </c>
      <c r="AE101" s="313" t="s">
        <v>149</v>
      </c>
      <c r="AF101" s="27"/>
    </row>
    <row r="102" spans="1:32" s="33" customFormat="1" ht="21" customHeight="1" x14ac:dyDescent="0.15">
      <c r="A102" s="100"/>
      <c r="B102" s="101"/>
      <c r="C102" s="89" t="s">
        <v>154</v>
      </c>
      <c r="D102" s="278">
        <v>0</v>
      </c>
      <c r="E102" s="278">
        <f>SUM(F102:L102)</f>
        <v>0</v>
      </c>
      <c r="F102" s="278">
        <f>SUMIF($AB$103:$AB$103,"보조",$AD$103:$AD$103)/1000</f>
        <v>0</v>
      </c>
      <c r="G102" s="278">
        <f>SUMIF($AB$103:$AB$103,"7종",$AD$103:$AD$103)/1000</f>
        <v>0</v>
      </c>
      <c r="H102" s="278">
        <f>SUMIF($AB$103:$AB$103,"시비",$AD$103:$AD$103)/1000</f>
        <v>0</v>
      </c>
      <c r="I102" s="278">
        <f>SUMIF($AB$103:$AB$103,"후원",$AD$103:$AD$103)/1000</f>
        <v>0</v>
      </c>
      <c r="J102" s="278">
        <f>SUMIF($AB$103:$AB$103,"입소",$AD$103:$AD$103)/1000</f>
        <v>0</v>
      </c>
      <c r="K102" s="278">
        <f>SUMIF($AB$103:$AB$103,"법인",$AD$103:$AD$103)/1000</f>
        <v>0</v>
      </c>
      <c r="L102" s="278">
        <f>SUMIF($AB$103:$AB$103,"잡수",$AD$103:$AD$103)/1000</f>
        <v>0</v>
      </c>
      <c r="M102" s="279">
        <f>E102-D102</f>
        <v>0</v>
      </c>
      <c r="N102" s="172">
        <f>IF(D102=0,0,M102/D102)</f>
        <v>0</v>
      </c>
      <c r="O102" s="244" t="s">
        <v>266</v>
      </c>
      <c r="P102" s="245"/>
      <c r="Q102" s="245"/>
      <c r="R102" s="245"/>
      <c r="S102" s="245"/>
      <c r="T102" s="246"/>
      <c r="U102" s="246"/>
      <c r="V102" s="246"/>
      <c r="W102" s="246"/>
      <c r="X102" s="246"/>
      <c r="Y102" s="288" t="s">
        <v>156</v>
      </c>
      <c r="Z102" s="288"/>
      <c r="AA102" s="288"/>
      <c r="AB102" s="288"/>
      <c r="AC102" s="289"/>
      <c r="AD102" s="289">
        <f>SUM(AD103:AD103)</f>
        <v>0</v>
      </c>
      <c r="AE102" s="290" t="s">
        <v>149</v>
      </c>
      <c r="AF102" s="27"/>
    </row>
    <row r="103" spans="1:32" s="33" customFormat="1" ht="21" customHeight="1" x14ac:dyDescent="0.15">
      <c r="A103" s="100"/>
      <c r="B103" s="101"/>
      <c r="C103" s="101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185"/>
      <c r="O103" s="333"/>
      <c r="P103" s="241"/>
      <c r="Q103" s="241"/>
      <c r="R103" s="241"/>
      <c r="S103" s="241"/>
      <c r="T103" s="242"/>
      <c r="U103" s="242"/>
      <c r="V103" s="242"/>
      <c r="W103" s="242"/>
      <c r="X103" s="242"/>
      <c r="Y103" s="242"/>
      <c r="Z103" s="242"/>
      <c r="AA103" s="242"/>
      <c r="AB103" s="109"/>
      <c r="AC103" s="297"/>
      <c r="AD103" s="196"/>
      <c r="AE103" s="113"/>
      <c r="AF103" s="29"/>
    </row>
    <row r="104" spans="1:32" s="33" customFormat="1" ht="21" customHeight="1" x14ac:dyDescent="0.15">
      <c r="A104" s="100"/>
      <c r="B104" s="101"/>
      <c r="C104" s="89" t="s">
        <v>274</v>
      </c>
      <c r="D104" s="278">
        <v>2500</v>
      </c>
      <c r="E104" s="278">
        <f>SUM(F104:L104)</f>
        <v>2800</v>
      </c>
      <c r="F104" s="278">
        <f>SUMIF($AB$105:$AB$107,"보조",$AD$105:$AD$107)/1000</f>
        <v>0</v>
      </c>
      <c r="G104" s="278">
        <f>SUMIF($AB$105:$AB$107,"7종",$AD$105:$AD$107)/1000</f>
        <v>2000</v>
      </c>
      <c r="H104" s="278">
        <f>SUMIF($AB$105:$AB$107,"시비",$AD$105:$AD$107)/1000</f>
        <v>0</v>
      </c>
      <c r="I104" s="278">
        <f>SUMIF($AB$105:$AB$107,"후원",$AD$105:$AD$107)/1000</f>
        <v>0</v>
      </c>
      <c r="J104" s="278">
        <f>SUMIF($AB$105:$AB$107,"입소",$AD$105:$AD$107)/1000</f>
        <v>800</v>
      </c>
      <c r="K104" s="278">
        <f>SUMIF($AB$105:$AB$107,"법인",$AD$105:$AD$107)/1000</f>
        <v>0</v>
      </c>
      <c r="L104" s="278">
        <f>SUMIF($AB$105:$AB$107,"잡수",$AD$105:$AD$107)/1000</f>
        <v>0</v>
      </c>
      <c r="M104" s="279">
        <f>E104-D104</f>
        <v>300</v>
      </c>
      <c r="N104" s="172">
        <f>IF(D104=0,0,M104/D104)</f>
        <v>0.12</v>
      </c>
      <c r="O104" s="244" t="s">
        <v>265</v>
      </c>
      <c r="P104" s="245"/>
      <c r="Q104" s="245"/>
      <c r="R104" s="245"/>
      <c r="S104" s="245"/>
      <c r="T104" s="246"/>
      <c r="U104" s="246"/>
      <c r="V104" s="246"/>
      <c r="W104" s="246"/>
      <c r="X104" s="246"/>
      <c r="Y104" s="288" t="s">
        <v>156</v>
      </c>
      <c r="Z104" s="288"/>
      <c r="AA104" s="288"/>
      <c r="AB104" s="288"/>
      <c r="AC104" s="289"/>
      <c r="AD104" s="289">
        <f>SUM(AD105:AD106)</f>
        <v>2800000</v>
      </c>
      <c r="AE104" s="290" t="s">
        <v>149</v>
      </c>
      <c r="AF104" s="27"/>
    </row>
    <row r="105" spans="1:32" s="33" customFormat="1" ht="21" customHeight="1" x14ac:dyDescent="0.15">
      <c r="A105" s="100"/>
      <c r="B105" s="101"/>
      <c r="C105" s="101"/>
      <c r="D105" s="284"/>
      <c r="E105" s="284"/>
      <c r="F105" s="284"/>
      <c r="G105" s="284"/>
      <c r="H105" s="284"/>
      <c r="I105" s="284"/>
      <c r="J105" s="284"/>
      <c r="K105" s="284"/>
      <c r="L105" s="284"/>
      <c r="M105" s="284"/>
      <c r="N105" s="185"/>
      <c r="O105" s="110" t="s">
        <v>219</v>
      </c>
      <c r="P105" s="110"/>
      <c r="Q105" s="110"/>
      <c r="R105" s="110"/>
      <c r="S105" s="109"/>
      <c r="T105" s="108"/>
      <c r="U105" s="108"/>
      <c r="V105" s="109"/>
      <c r="W105" s="110"/>
      <c r="X105" s="109"/>
      <c r="Y105" s="109"/>
      <c r="Z105" s="109"/>
      <c r="AA105" s="109"/>
      <c r="AB105" s="109" t="s">
        <v>113</v>
      </c>
      <c r="AC105" s="109"/>
      <c r="AD105" s="109">
        <v>2000000</v>
      </c>
      <c r="AE105" s="113" t="s">
        <v>149</v>
      </c>
      <c r="AF105" s="29"/>
    </row>
    <row r="106" spans="1:32" s="33" customFormat="1" ht="21" customHeight="1" x14ac:dyDescent="0.15">
      <c r="A106" s="100"/>
      <c r="B106" s="101"/>
      <c r="C106" s="101"/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185"/>
      <c r="O106" s="110"/>
      <c r="P106" s="110"/>
      <c r="Q106" s="110"/>
      <c r="R106" s="110"/>
      <c r="S106" s="109"/>
      <c r="T106" s="108"/>
      <c r="U106" s="108"/>
      <c r="V106" s="109"/>
      <c r="W106" s="110"/>
      <c r="X106" s="109"/>
      <c r="Y106" s="109"/>
      <c r="Z106" s="109"/>
      <c r="AA106" s="109"/>
      <c r="AB106" s="109" t="s">
        <v>163</v>
      </c>
      <c r="AC106" s="109"/>
      <c r="AD106" s="109">
        <v>800000</v>
      </c>
      <c r="AE106" s="113" t="s">
        <v>149</v>
      </c>
      <c r="AF106" s="29"/>
    </row>
    <row r="107" spans="1:32" s="33" customFormat="1" ht="21" customHeight="1" x14ac:dyDescent="0.15">
      <c r="A107" s="100"/>
      <c r="B107" s="101"/>
      <c r="C107" s="101"/>
      <c r="D107" s="284"/>
      <c r="E107" s="284"/>
      <c r="F107" s="284"/>
      <c r="G107" s="284"/>
      <c r="H107" s="284"/>
      <c r="I107" s="284"/>
      <c r="J107" s="284"/>
      <c r="K107" s="284"/>
      <c r="L107" s="284"/>
      <c r="M107" s="284"/>
      <c r="N107" s="185"/>
      <c r="O107" s="110"/>
      <c r="P107" s="110"/>
      <c r="Q107" s="110"/>
      <c r="R107" s="110"/>
      <c r="S107" s="109"/>
      <c r="T107" s="341"/>
      <c r="U107" s="108"/>
      <c r="V107" s="196"/>
      <c r="W107" s="196"/>
      <c r="X107" s="109"/>
      <c r="Y107" s="109"/>
      <c r="Z107" s="109"/>
      <c r="AA107" s="109"/>
      <c r="AB107" s="109"/>
      <c r="AC107" s="109"/>
      <c r="AD107" s="109"/>
      <c r="AE107" s="113"/>
      <c r="AF107" s="29"/>
    </row>
    <row r="108" spans="1:32" s="33" customFormat="1" ht="21" customHeight="1" x14ac:dyDescent="0.15">
      <c r="A108" s="100"/>
      <c r="B108" s="101"/>
      <c r="C108" s="89" t="s">
        <v>270</v>
      </c>
      <c r="D108" s="278">
        <v>100</v>
      </c>
      <c r="E108" s="278">
        <f>SUM(F108:L108)</f>
        <v>100</v>
      </c>
      <c r="F108" s="278">
        <f>SUMIF($AB$109:$AB$113,"보조",$AD$109:$AD$113)/1000</f>
        <v>0</v>
      </c>
      <c r="G108" s="278">
        <f>SUMIF($AB$109:$AB$113,"7종",$AD$109:$AD$113)/1000</f>
        <v>0</v>
      </c>
      <c r="H108" s="278">
        <f>SUMIF($AB$109:$AB$113,"시비",$AD$109:$AD$113)/1000</f>
        <v>0</v>
      </c>
      <c r="I108" s="278">
        <f>SUMIF($AB$109:$AB$113,"후원",$AD$109:$AD$113)/1000</f>
        <v>0</v>
      </c>
      <c r="J108" s="278">
        <f>SUMIF($AB$109:$AB$113,"입소",$AD$109:$AD$113)/1000</f>
        <v>100</v>
      </c>
      <c r="K108" s="278">
        <f>SUMIF($AB$109:$AB$113,"법인",$AD$109:$AD$113)/1000</f>
        <v>0</v>
      </c>
      <c r="L108" s="278">
        <f>SUMIF($AB$109:$AB$113,"잡수",$AD$109:$AD$113)/1000</f>
        <v>0</v>
      </c>
      <c r="M108" s="279">
        <f>E108-D108</f>
        <v>0</v>
      </c>
      <c r="N108" s="172">
        <f>IF(D108=0,0,M108/D108)</f>
        <v>0</v>
      </c>
      <c r="O108" s="244" t="s">
        <v>53</v>
      </c>
      <c r="P108" s="245"/>
      <c r="Q108" s="245"/>
      <c r="R108" s="245"/>
      <c r="S108" s="245"/>
      <c r="T108" s="246"/>
      <c r="U108" s="246"/>
      <c r="V108" s="246"/>
      <c r="W108" s="246"/>
      <c r="X108" s="246"/>
      <c r="Y108" s="288" t="s">
        <v>156</v>
      </c>
      <c r="Z108" s="288"/>
      <c r="AA108" s="288"/>
      <c r="AB108" s="288"/>
      <c r="AC108" s="289"/>
      <c r="AD108" s="289">
        <f>SUM(AD109:AD112)</f>
        <v>100000</v>
      </c>
      <c r="AE108" s="290" t="s">
        <v>149</v>
      </c>
      <c r="AF108" s="27"/>
    </row>
    <row r="109" spans="1:32" s="27" customFormat="1" ht="21" customHeight="1" x14ac:dyDescent="0.15">
      <c r="A109" s="100"/>
      <c r="B109" s="101"/>
      <c r="C109" s="101" t="s">
        <v>97</v>
      </c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185"/>
      <c r="O109" s="110" t="s">
        <v>179</v>
      </c>
      <c r="P109" s="110"/>
      <c r="Q109" s="110"/>
      <c r="R109" s="110"/>
      <c r="S109" s="109"/>
      <c r="T109" s="108"/>
      <c r="U109" s="108"/>
      <c r="V109" s="109"/>
      <c r="W109" s="110"/>
      <c r="X109" s="109"/>
      <c r="Y109" s="109"/>
      <c r="Z109" s="109"/>
      <c r="AA109" s="109"/>
      <c r="AB109" s="109"/>
      <c r="AC109" s="109"/>
      <c r="AD109" s="109"/>
      <c r="AE109" s="113" t="s">
        <v>149</v>
      </c>
      <c r="AF109" s="29"/>
    </row>
    <row r="110" spans="1:32" s="27" customFormat="1" ht="21" customHeight="1" x14ac:dyDescent="0.15">
      <c r="A110" s="100"/>
      <c r="B110" s="101"/>
      <c r="C110" s="101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185"/>
      <c r="O110" s="110" t="s">
        <v>205</v>
      </c>
      <c r="P110" s="110"/>
      <c r="Q110" s="110"/>
      <c r="R110" s="110"/>
      <c r="S110" s="109"/>
      <c r="T110" s="108"/>
      <c r="U110" s="108"/>
      <c r="V110" s="109"/>
      <c r="W110" s="110"/>
      <c r="X110" s="109"/>
      <c r="Y110" s="109"/>
      <c r="Z110" s="109"/>
      <c r="AA110" s="109"/>
      <c r="AB110" s="109"/>
      <c r="AC110" s="109"/>
      <c r="AD110" s="109"/>
      <c r="AE110" s="113" t="s">
        <v>149</v>
      </c>
      <c r="AF110" s="29"/>
    </row>
    <row r="111" spans="1:32" s="27" customFormat="1" ht="21" customHeight="1" x14ac:dyDescent="0.15">
      <c r="A111" s="100"/>
      <c r="B111" s="101"/>
      <c r="C111" s="101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185"/>
      <c r="O111" s="110" t="s">
        <v>30</v>
      </c>
      <c r="P111" s="110"/>
      <c r="Q111" s="110"/>
      <c r="R111" s="110"/>
      <c r="S111" s="109"/>
      <c r="T111" s="108"/>
      <c r="U111" s="108"/>
      <c r="V111" s="109">
        <v>60000</v>
      </c>
      <c r="W111" s="110" t="s">
        <v>149</v>
      </c>
      <c r="X111" s="109" t="s">
        <v>130</v>
      </c>
      <c r="Y111" s="109">
        <v>1</v>
      </c>
      <c r="Z111" s="109" t="s">
        <v>142</v>
      </c>
      <c r="AA111" s="109" t="s">
        <v>127</v>
      </c>
      <c r="AB111" s="109" t="s">
        <v>163</v>
      </c>
      <c r="AC111" s="109"/>
      <c r="AD111" s="109">
        <f>V111*Y111</f>
        <v>60000</v>
      </c>
      <c r="AE111" s="113" t="s">
        <v>149</v>
      </c>
      <c r="AF111" s="29"/>
    </row>
    <row r="112" spans="1:32" s="27" customFormat="1" ht="21" customHeight="1" x14ac:dyDescent="0.15">
      <c r="A112" s="100"/>
      <c r="B112" s="101"/>
      <c r="C112" s="101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185"/>
      <c r="O112" s="110" t="s">
        <v>24</v>
      </c>
      <c r="P112" s="110"/>
      <c r="Q112" s="110"/>
      <c r="R112" s="110"/>
      <c r="S112" s="109"/>
      <c r="T112" s="108"/>
      <c r="U112" s="108"/>
      <c r="V112" s="109">
        <v>40000</v>
      </c>
      <c r="W112" s="110" t="s">
        <v>149</v>
      </c>
      <c r="X112" s="109" t="s">
        <v>130</v>
      </c>
      <c r="Y112" s="109">
        <v>1</v>
      </c>
      <c r="Z112" s="109" t="s">
        <v>142</v>
      </c>
      <c r="AA112" s="109" t="s">
        <v>127</v>
      </c>
      <c r="AB112" s="109" t="s">
        <v>163</v>
      </c>
      <c r="AC112" s="109"/>
      <c r="AD112" s="109">
        <f>V112*Y112</f>
        <v>40000</v>
      </c>
      <c r="AE112" s="113" t="s">
        <v>149</v>
      </c>
      <c r="AF112" s="29"/>
    </row>
    <row r="113" spans="1:32" s="27" customFormat="1" ht="21" customHeight="1" x14ac:dyDescent="0.15">
      <c r="A113" s="100"/>
      <c r="B113" s="101"/>
      <c r="C113" s="101"/>
      <c r="D113" s="284"/>
      <c r="E113" s="284"/>
      <c r="F113" s="284"/>
      <c r="G113" s="284"/>
      <c r="H113" s="284"/>
      <c r="I113" s="284"/>
      <c r="J113" s="284"/>
      <c r="K113" s="284"/>
      <c r="L113" s="284"/>
      <c r="M113" s="284"/>
      <c r="N113" s="185"/>
      <c r="O113" s="110"/>
      <c r="P113" s="110"/>
      <c r="Q113" s="110"/>
      <c r="R113" s="110"/>
      <c r="S113" s="109"/>
      <c r="T113" s="108"/>
      <c r="U113" s="108"/>
      <c r="V113" s="109"/>
      <c r="W113" s="110"/>
      <c r="X113" s="109"/>
      <c r="Y113" s="109"/>
      <c r="Z113" s="109"/>
      <c r="AA113" s="109"/>
      <c r="AB113" s="109"/>
      <c r="AC113" s="109"/>
      <c r="AD113" s="109"/>
      <c r="AE113" s="113"/>
      <c r="AF113" s="29"/>
    </row>
    <row r="114" spans="1:32" s="33" customFormat="1" ht="21" customHeight="1" x14ac:dyDescent="0.15">
      <c r="A114" s="342" t="s">
        <v>106</v>
      </c>
      <c r="B114" s="429" t="s">
        <v>259</v>
      </c>
      <c r="C114" s="430"/>
      <c r="D114" s="343">
        <v>17023</v>
      </c>
      <c r="E114" s="343">
        <f t="shared" ref="E114:L114" si="7">SUM(E115,E137)</f>
        <v>16899</v>
      </c>
      <c r="F114" s="343">
        <f t="shared" si="7"/>
        <v>4800</v>
      </c>
      <c r="G114" s="343">
        <f t="shared" si="7"/>
        <v>0</v>
      </c>
      <c r="H114" s="343">
        <f t="shared" si="7"/>
        <v>0</v>
      </c>
      <c r="I114" s="343">
        <f t="shared" si="7"/>
        <v>771</v>
      </c>
      <c r="J114" s="343">
        <f t="shared" si="7"/>
        <v>10317</v>
      </c>
      <c r="K114" s="343">
        <f t="shared" si="7"/>
        <v>0</v>
      </c>
      <c r="L114" s="343">
        <f t="shared" si="7"/>
        <v>1011</v>
      </c>
      <c r="M114" s="343">
        <f>SUM(M115,M123,M127,M130,M134)</f>
        <v>270</v>
      </c>
      <c r="N114" s="344">
        <f>IF(D114=0,0,M114/D114)</f>
        <v>1.5860894084473946E-2</v>
      </c>
      <c r="O114" s="245" t="s">
        <v>106</v>
      </c>
      <c r="P114" s="245"/>
      <c r="Q114" s="245"/>
      <c r="R114" s="245"/>
      <c r="S114" s="245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>
        <f>SUM(AD115,AD137)</f>
        <v>16899000</v>
      </c>
      <c r="AE114" s="313" t="s">
        <v>149</v>
      </c>
      <c r="AF114" s="54"/>
    </row>
    <row r="115" spans="1:32" s="33" customFormat="1" ht="21" customHeight="1" x14ac:dyDescent="0.15">
      <c r="A115" s="101"/>
      <c r="B115" s="89" t="s">
        <v>131</v>
      </c>
      <c r="C115" s="89" t="s">
        <v>165</v>
      </c>
      <c r="D115" s="279">
        <v>13013</v>
      </c>
      <c r="E115" s="279">
        <f t="shared" ref="E115:L115" si="8">SUM(E116,E123,E127,E130,E134)</f>
        <v>13268</v>
      </c>
      <c r="F115" s="279">
        <f t="shared" si="8"/>
        <v>4800</v>
      </c>
      <c r="G115" s="279">
        <f t="shared" si="8"/>
        <v>0</v>
      </c>
      <c r="H115" s="279">
        <f t="shared" si="8"/>
        <v>0</v>
      </c>
      <c r="I115" s="279">
        <f t="shared" si="8"/>
        <v>771</v>
      </c>
      <c r="J115" s="279">
        <f t="shared" si="8"/>
        <v>6977</v>
      </c>
      <c r="K115" s="279">
        <f t="shared" si="8"/>
        <v>0</v>
      </c>
      <c r="L115" s="279">
        <f t="shared" si="8"/>
        <v>720</v>
      </c>
      <c r="M115" s="279">
        <f>E115-D115</f>
        <v>255</v>
      </c>
      <c r="N115" s="172">
        <f>IF(D115=0,0,M115/D115)</f>
        <v>1.9595788826558058E-2</v>
      </c>
      <c r="O115" s="245"/>
      <c r="P115" s="245"/>
      <c r="Q115" s="245"/>
      <c r="R115" s="245"/>
      <c r="S115" s="245"/>
      <c r="T115" s="246"/>
      <c r="U115" s="246"/>
      <c r="V115" s="246"/>
      <c r="W115" s="246"/>
      <c r="X115" s="246"/>
      <c r="Y115" s="246" t="s">
        <v>268</v>
      </c>
      <c r="Z115" s="246"/>
      <c r="AA115" s="246"/>
      <c r="AB115" s="246"/>
      <c r="AC115" s="312"/>
      <c r="AD115" s="312">
        <f>SUM(AD116,AD123,AD127,AD130,AD134)</f>
        <v>13268000</v>
      </c>
      <c r="AE115" s="313" t="s">
        <v>149</v>
      </c>
      <c r="AF115" s="27"/>
    </row>
    <row r="116" spans="1:32" s="33" customFormat="1" ht="21" customHeight="1" x14ac:dyDescent="0.15">
      <c r="A116" s="101"/>
      <c r="B116" s="101"/>
      <c r="C116" s="89" t="s">
        <v>102</v>
      </c>
      <c r="D116" s="278">
        <v>10950</v>
      </c>
      <c r="E116" s="278">
        <f>SUM(F116:L116)</f>
        <v>11190</v>
      </c>
      <c r="F116" s="278">
        <f>SUMIF($AB$117:$AB$122,"보조",$AD$117:$AD$122)/1000</f>
        <v>4800</v>
      </c>
      <c r="G116" s="278">
        <f>SUMIF($AB$117:$AB$122,"7종",$AD$117:$AD$122)/1000</f>
        <v>0</v>
      </c>
      <c r="H116" s="278">
        <f>SUMIF($AB$117:$AB$122,"시비",$AD$117:$AD$122)/1000</f>
        <v>0</v>
      </c>
      <c r="I116" s="278">
        <f>SUMIF($AB$117:$AB$122,"후원",$AD$117:$AD$122)/1000</f>
        <v>150</v>
      </c>
      <c r="J116" s="278">
        <f>SUMIF($AB$117:$AB$122,"입소",$AD$117:$AD$122)/1000</f>
        <v>5520</v>
      </c>
      <c r="K116" s="278">
        <f>SUMIF($AB$117:$AB$122,"법인",$AD$117:$AD$122)/1000</f>
        <v>0</v>
      </c>
      <c r="L116" s="278">
        <f>SUMIF($AB$117:$AB$122,"잡수",$AD$117:$AD$122)/1000</f>
        <v>720</v>
      </c>
      <c r="M116" s="279">
        <f>E116-D116</f>
        <v>240</v>
      </c>
      <c r="N116" s="172">
        <f>IF(D116=0,0,M116/D116)</f>
        <v>2.1917808219178082E-2</v>
      </c>
      <c r="O116" s="244" t="s">
        <v>280</v>
      </c>
      <c r="P116" s="245"/>
      <c r="Q116" s="245"/>
      <c r="R116" s="245"/>
      <c r="S116" s="245"/>
      <c r="T116" s="246"/>
      <c r="U116" s="246"/>
      <c r="V116" s="246"/>
      <c r="W116" s="246"/>
      <c r="X116" s="246"/>
      <c r="Y116" s="288" t="s">
        <v>156</v>
      </c>
      <c r="Z116" s="288"/>
      <c r="AA116" s="288"/>
      <c r="AB116" s="288"/>
      <c r="AC116" s="289"/>
      <c r="AD116" s="289">
        <f>ROUND(SUM(AD117:AD121),-3)</f>
        <v>11190000</v>
      </c>
      <c r="AE116" s="290" t="s">
        <v>149</v>
      </c>
      <c r="AF116" s="27"/>
    </row>
    <row r="117" spans="1:32" s="33" customFormat="1" ht="21" customHeight="1" x14ac:dyDescent="0.15">
      <c r="A117" s="101"/>
      <c r="B117" s="101"/>
      <c r="C117" s="101"/>
      <c r="D117" s="284"/>
      <c r="E117" s="284"/>
      <c r="F117" s="284"/>
      <c r="G117" s="284"/>
      <c r="H117" s="284"/>
      <c r="I117" s="284"/>
      <c r="J117" s="284"/>
      <c r="K117" s="284"/>
      <c r="L117" s="284"/>
      <c r="M117" s="284"/>
      <c r="N117" s="185"/>
      <c r="O117" s="110" t="s">
        <v>38</v>
      </c>
      <c r="P117" s="110"/>
      <c r="Q117" s="109"/>
      <c r="R117" s="109"/>
      <c r="S117" s="109">
        <v>200000</v>
      </c>
      <c r="T117" s="109" t="s">
        <v>149</v>
      </c>
      <c r="U117" s="108" t="s">
        <v>130</v>
      </c>
      <c r="V117" s="109">
        <v>6</v>
      </c>
      <c r="W117" s="109" t="s">
        <v>108</v>
      </c>
      <c r="X117" s="108" t="s">
        <v>130</v>
      </c>
      <c r="Y117" s="109">
        <v>4</v>
      </c>
      <c r="Z117" s="109" t="s">
        <v>101</v>
      </c>
      <c r="AA117" s="112" t="s">
        <v>127</v>
      </c>
      <c r="AB117" s="109" t="s">
        <v>110</v>
      </c>
      <c r="AC117" s="196"/>
      <c r="AD117" s="196">
        <f>S117*V117*Y117</f>
        <v>4800000</v>
      </c>
      <c r="AE117" s="113" t="s">
        <v>149</v>
      </c>
      <c r="AF117" s="29"/>
    </row>
    <row r="118" spans="1:32" s="33" customFormat="1" ht="21" customHeight="1" x14ac:dyDescent="0.15">
      <c r="A118" s="101"/>
      <c r="B118" s="101"/>
      <c r="C118" s="101"/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185"/>
      <c r="O118" s="110" t="s">
        <v>38</v>
      </c>
      <c r="P118" s="110"/>
      <c r="Q118" s="110"/>
      <c r="R118" s="110"/>
      <c r="S118" s="109">
        <v>200000</v>
      </c>
      <c r="T118" s="109" t="s">
        <v>149</v>
      </c>
      <c r="U118" s="108" t="s">
        <v>130</v>
      </c>
      <c r="V118" s="109">
        <v>6</v>
      </c>
      <c r="W118" s="109" t="s">
        <v>108</v>
      </c>
      <c r="X118" s="108" t="s">
        <v>130</v>
      </c>
      <c r="Y118" s="109">
        <v>4</v>
      </c>
      <c r="Z118" s="109" t="s">
        <v>101</v>
      </c>
      <c r="AA118" s="112" t="s">
        <v>127</v>
      </c>
      <c r="AB118" s="109" t="s">
        <v>163</v>
      </c>
      <c r="AC118" s="196"/>
      <c r="AD118" s="196">
        <f>S118*V118*Y118</f>
        <v>4800000</v>
      </c>
      <c r="AE118" s="113" t="s">
        <v>149</v>
      </c>
      <c r="AF118" s="29"/>
    </row>
    <row r="119" spans="1:32" s="33" customFormat="1" ht="21" customHeight="1" x14ac:dyDescent="0.15">
      <c r="A119" s="101"/>
      <c r="B119" s="101"/>
      <c r="C119" s="101"/>
      <c r="D119" s="284"/>
      <c r="E119" s="284"/>
      <c r="F119" s="284"/>
      <c r="G119" s="284"/>
      <c r="H119" s="284"/>
      <c r="I119" s="284"/>
      <c r="J119" s="284"/>
      <c r="K119" s="284"/>
      <c r="L119" s="284"/>
      <c r="M119" s="284"/>
      <c r="N119" s="185"/>
      <c r="O119" s="110" t="s">
        <v>27</v>
      </c>
      <c r="P119" s="110"/>
      <c r="Q119" s="110"/>
      <c r="R119" s="110"/>
      <c r="S119" s="109">
        <v>15000</v>
      </c>
      <c r="T119" s="109" t="s">
        <v>149</v>
      </c>
      <c r="U119" s="108" t="s">
        <v>130</v>
      </c>
      <c r="V119" s="109">
        <v>12</v>
      </c>
      <c r="W119" s="109" t="s">
        <v>108</v>
      </c>
      <c r="X119" s="108" t="s">
        <v>130</v>
      </c>
      <c r="Y119" s="109">
        <v>4</v>
      </c>
      <c r="Z119" s="109" t="s">
        <v>101</v>
      </c>
      <c r="AA119" s="112" t="s">
        <v>127</v>
      </c>
      <c r="AB119" s="109" t="s">
        <v>163</v>
      </c>
      <c r="AC119" s="196"/>
      <c r="AD119" s="196">
        <f>S119*V119*Y119</f>
        <v>720000</v>
      </c>
      <c r="AE119" s="113" t="s">
        <v>149</v>
      </c>
      <c r="AF119" s="29"/>
    </row>
    <row r="120" spans="1:32" s="33" customFormat="1" ht="21" customHeight="1" x14ac:dyDescent="0.15">
      <c r="A120" s="101"/>
      <c r="B120" s="101"/>
      <c r="C120" s="101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185"/>
      <c r="O120" s="110" t="s">
        <v>197</v>
      </c>
      <c r="P120" s="110"/>
      <c r="Q120" s="110"/>
      <c r="R120" s="110"/>
      <c r="S120" s="109">
        <v>60000</v>
      </c>
      <c r="T120" s="109" t="s">
        <v>149</v>
      </c>
      <c r="U120" s="108" t="s">
        <v>130</v>
      </c>
      <c r="V120" s="109">
        <v>12</v>
      </c>
      <c r="W120" s="109" t="s">
        <v>108</v>
      </c>
      <c r="X120" s="108" t="s">
        <v>130</v>
      </c>
      <c r="Y120" s="109">
        <v>1</v>
      </c>
      <c r="Z120" s="109" t="s">
        <v>101</v>
      </c>
      <c r="AA120" s="112" t="s">
        <v>127</v>
      </c>
      <c r="AB120" s="109" t="s">
        <v>140</v>
      </c>
      <c r="AC120" s="196"/>
      <c r="AD120" s="196">
        <f>S120*V120*Y120</f>
        <v>720000</v>
      </c>
      <c r="AE120" s="113" t="s">
        <v>149</v>
      </c>
      <c r="AF120" s="29"/>
    </row>
    <row r="121" spans="1:32" s="33" customFormat="1" ht="21" customHeight="1" x14ac:dyDescent="0.15">
      <c r="A121" s="101"/>
      <c r="B121" s="101"/>
      <c r="C121" s="101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185"/>
      <c r="O121" s="110" t="s">
        <v>41</v>
      </c>
      <c r="P121" s="110"/>
      <c r="Q121" s="109"/>
      <c r="R121" s="109"/>
      <c r="S121" s="109"/>
      <c r="T121" s="109"/>
      <c r="U121" s="108"/>
      <c r="V121" s="109"/>
      <c r="W121" s="109"/>
      <c r="X121" s="108"/>
      <c r="Y121" s="109"/>
      <c r="Z121" s="109"/>
      <c r="AA121" s="112"/>
      <c r="AB121" s="109" t="s">
        <v>121</v>
      </c>
      <c r="AC121" s="196"/>
      <c r="AD121" s="196">
        <v>150000</v>
      </c>
      <c r="AE121" s="113" t="s">
        <v>149</v>
      </c>
      <c r="AF121" s="29"/>
    </row>
    <row r="122" spans="1:32" s="33" customFormat="1" ht="21" customHeight="1" x14ac:dyDescent="0.15">
      <c r="A122" s="101"/>
      <c r="B122" s="101"/>
      <c r="C122" s="115"/>
      <c r="D122" s="310"/>
      <c r="E122" s="310"/>
      <c r="F122" s="310"/>
      <c r="G122" s="310"/>
      <c r="H122" s="310"/>
      <c r="I122" s="310"/>
      <c r="J122" s="310"/>
      <c r="K122" s="310"/>
      <c r="L122" s="310"/>
      <c r="M122" s="310"/>
      <c r="N122" s="157"/>
      <c r="O122" s="341"/>
      <c r="P122" s="341"/>
      <c r="Q122" s="341"/>
      <c r="R122" s="341"/>
      <c r="S122" s="341"/>
      <c r="T122" s="341"/>
      <c r="U122" s="341"/>
      <c r="V122" s="341"/>
      <c r="W122" s="341"/>
      <c r="X122" s="341"/>
      <c r="Y122" s="341"/>
      <c r="Z122" s="341"/>
      <c r="AA122" s="341"/>
      <c r="AB122" s="341"/>
      <c r="AC122" s="341"/>
      <c r="AD122" s="345"/>
      <c r="AE122" s="311"/>
      <c r="AF122" s="29"/>
    </row>
    <row r="123" spans="1:32" s="33" customFormat="1" ht="21" customHeight="1" x14ac:dyDescent="0.15">
      <c r="A123" s="101"/>
      <c r="B123" s="101"/>
      <c r="C123" s="101" t="s">
        <v>267</v>
      </c>
      <c r="D123" s="278">
        <v>621</v>
      </c>
      <c r="E123" s="278">
        <f>SUM(F123:L123)</f>
        <v>621</v>
      </c>
      <c r="F123" s="278">
        <f>SUMIF($AB$124:$AB$126,"보조",$AD$124:$AD$126)/1000</f>
        <v>0</v>
      </c>
      <c r="G123" s="278">
        <f>SUMIF($AB$124:$AB$126,"7종",$AD$124:$AD$126)/1000</f>
        <v>0</v>
      </c>
      <c r="H123" s="278">
        <f>SUMIF($AB$124:$AB$126,"시비",$AD$124:$AD$126)/1000</f>
        <v>0</v>
      </c>
      <c r="I123" s="278">
        <f>SUMIF($AB$124:$AB$126,"후원",$AD$124:$AD$126)/1000</f>
        <v>621</v>
      </c>
      <c r="J123" s="278">
        <f>SUMIF($AB$124:$AB$126,"입소",$AD$124:$AD$126)/1000</f>
        <v>0</v>
      </c>
      <c r="K123" s="278">
        <f>SUMIF($AB$124:$AB$126,"법인",$AD$124:$AD$126)/1000</f>
        <v>0</v>
      </c>
      <c r="L123" s="278">
        <f>SUMIF($AB$124:$AB$126,"잡수",$AD$124:$AD$126)/1000</f>
        <v>0</v>
      </c>
      <c r="M123" s="284">
        <f>E123-D123</f>
        <v>0</v>
      </c>
      <c r="N123" s="185">
        <f>IF(D123=0,0,M123/D123)</f>
        <v>0</v>
      </c>
      <c r="O123" s="244" t="s">
        <v>20</v>
      </c>
      <c r="P123" s="245"/>
      <c r="Q123" s="245"/>
      <c r="R123" s="245"/>
      <c r="S123" s="245"/>
      <c r="T123" s="246"/>
      <c r="U123" s="246"/>
      <c r="V123" s="246"/>
      <c r="W123" s="246"/>
      <c r="X123" s="246"/>
      <c r="Y123" s="288" t="s">
        <v>156</v>
      </c>
      <c r="Z123" s="288"/>
      <c r="AA123" s="288"/>
      <c r="AB123" s="288"/>
      <c r="AC123" s="289"/>
      <c r="AD123" s="289">
        <f>ROUND(SUM(AD124:AD126),-3)</f>
        <v>621000</v>
      </c>
      <c r="AE123" s="290" t="s">
        <v>149</v>
      </c>
      <c r="AF123" s="27"/>
    </row>
    <row r="124" spans="1:32" s="33" customFormat="1" ht="21" customHeight="1" x14ac:dyDescent="0.15">
      <c r="A124" s="101"/>
      <c r="B124" s="101"/>
      <c r="C124" s="101" t="s">
        <v>123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185"/>
      <c r="O124" s="110" t="s">
        <v>330</v>
      </c>
      <c r="P124" s="110"/>
      <c r="Q124" s="110"/>
      <c r="R124" s="110"/>
      <c r="S124" s="109"/>
      <c r="T124" s="108"/>
      <c r="U124" s="108"/>
      <c r="V124" s="109"/>
      <c r="W124" s="109"/>
      <c r="X124" s="109"/>
      <c r="Y124" s="109"/>
      <c r="Z124" s="109"/>
      <c r="AA124" s="109"/>
      <c r="AB124" s="109" t="s">
        <v>121</v>
      </c>
      <c r="AC124" s="109"/>
      <c r="AD124" s="109">
        <v>321000</v>
      </c>
      <c r="AE124" s="113" t="s">
        <v>149</v>
      </c>
      <c r="AF124" s="29"/>
    </row>
    <row r="125" spans="1:32" s="33" customFormat="1" ht="21" customHeight="1" x14ac:dyDescent="0.15">
      <c r="A125" s="101"/>
      <c r="B125" s="101"/>
      <c r="C125" s="101"/>
      <c r="D125" s="284"/>
      <c r="E125" s="284"/>
      <c r="F125" s="284"/>
      <c r="G125" s="284"/>
      <c r="H125" s="284"/>
      <c r="I125" s="284"/>
      <c r="J125" s="284"/>
      <c r="K125" s="284"/>
      <c r="L125" s="284"/>
      <c r="M125" s="284"/>
      <c r="N125" s="185"/>
      <c r="O125" s="110" t="s">
        <v>87</v>
      </c>
      <c r="P125" s="110"/>
      <c r="Q125" s="110"/>
      <c r="R125" s="110"/>
      <c r="S125" s="109"/>
      <c r="T125" s="108"/>
      <c r="U125" s="108"/>
      <c r="V125" s="109"/>
      <c r="W125" s="109"/>
      <c r="X125" s="109"/>
      <c r="Y125" s="109"/>
      <c r="Z125" s="109"/>
      <c r="AA125" s="109"/>
      <c r="AB125" s="109" t="s">
        <v>121</v>
      </c>
      <c r="AC125" s="109"/>
      <c r="AD125" s="109">
        <v>300000</v>
      </c>
      <c r="AE125" s="113" t="s">
        <v>149</v>
      </c>
      <c r="AF125" s="29"/>
    </row>
    <row r="126" spans="1:32" s="33" customFormat="1" ht="21" customHeight="1" x14ac:dyDescent="0.15">
      <c r="A126" s="101"/>
      <c r="B126" s="101"/>
      <c r="C126" s="101"/>
      <c r="D126" s="284"/>
      <c r="E126" s="284"/>
      <c r="F126" s="284"/>
      <c r="G126" s="284"/>
      <c r="H126" s="284"/>
      <c r="I126" s="284"/>
      <c r="J126" s="284"/>
      <c r="K126" s="284"/>
      <c r="L126" s="284"/>
      <c r="M126" s="284"/>
      <c r="N126" s="185"/>
      <c r="O126" s="346"/>
      <c r="P126" s="346"/>
      <c r="Q126" s="346"/>
      <c r="R126" s="346"/>
      <c r="S126" s="347"/>
      <c r="T126" s="348"/>
      <c r="U126" s="349"/>
      <c r="V126" s="350"/>
      <c r="W126" s="347"/>
      <c r="X126" s="347"/>
      <c r="Y126" s="347"/>
      <c r="Z126" s="347"/>
      <c r="AA126" s="347"/>
      <c r="AB126" s="347"/>
      <c r="AC126" s="347"/>
      <c r="AD126" s="347"/>
      <c r="AE126" s="351"/>
      <c r="AF126" s="27"/>
    </row>
    <row r="127" spans="1:32" s="33" customFormat="1" ht="21" customHeight="1" x14ac:dyDescent="0.15">
      <c r="A127" s="101"/>
      <c r="B127" s="101"/>
      <c r="C127" s="89" t="s">
        <v>139</v>
      </c>
      <c r="D127" s="278">
        <v>800</v>
      </c>
      <c r="E127" s="278">
        <f>SUM(F127:L127)</f>
        <v>800</v>
      </c>
      <c r="F127" s="278">
        <f>SUMIF($AB$128:$AB$129,"보조",$AD$128:$AD$129)/1000</f>
        <v>0</v>
      </c>
      <c r="G127" s="278">
        <f>SUMIF($AB$128:$AB$129,"7종",$AD$128:$AD$129)/1000</f>
        <v>0</v>
      </c>
      <c r="H127" s="278">
        <f>SUMIF($AB$128:$AB$129,"시비",$AD$128:$AD$129)/1000</f>
        <v>0</v>
      </c>
      <c r="I127" s="278">
        <f>SUMIF($AB$128:$AB$129,"후원",$AD$128:$AD$129)/1000</f>
        <v>0</v>
      </c>
      <c r="J127" s="278">
        <f>SUMIF($AB$128:$AB$129,"입소",$AD$128:$AD$129)/1000</f>
        <v>800</v>
      </c>
      <c r="K127" s="278">
        <f>SUMIF($AB$128:$AB$129,"법인",$AD$128:$AD$129)/1000</f>
        <v>0</v>
      </c>
      <c r="L127" s="278">
        <f>SUMIF($AB$128:$AB$129,"잡수",$AD$128:$AD$129)/1000</f>
        <v>0</v>
      </c>
      <c r="M127" s="279">
        <f>E127-D127</f>
        <v>0</v>
      </c>
      <c r="N127" s="172">
        <f>IF(D127=0,0,M127/D127)</f>
        <v>0</v>
      </c>
      <c r="O127" s="244" t="s">
        <v>252</v>
      </c>
      <c r="P127" s="286"/>
      <c r="Q127" s="245"/>
      <c r="R127" s="245"/>
      <c r="S127" s="245"/>
      <c r="T127" s="246"/>
      <c r="U127" s="246"/>
      <c r="V127" s="246"/>
      <c r="W127" s="246"/>
      <c r="X127" s="246"/>
      <c r="Y127" s="288" t="s">
        <v>156</v>
      </c>
      <c r="Z127" s="288"/>
      <c r="AA127" s="288"/>
      <c r="AB127" s="288"/>
      <c r="AC127" s="289"/>
      <c r="AD127" s="289">
        <f>SUM(AD128:AD129)</f>
        <v>800000</v>
      </c>
      <c r="AE127" s="290" t="s">
        <v>149</v>
      </c>
      <c r="AF127" s="27"/>
    </row>
    <row r="128" spans="1:32" s="33" customFormat="1" ht="21" customHeight="1" x14ac:dyDescent="0.15">
      <c r="A128" s="101"/>
      <c r="B128" s="101"/>
      <c r="C128" s="101"/>
      <c r="D128" s="284"/>
      <c r="E128" s="284"/>
      <c r="F128" s="284"/>
      <c r="G128" s="284"/>
      <c r="H128" s="284"/>
      <c r="I128" s="284"/>
      <c r="J128" s="284"/>
      <c r="K128" s="284"/>
      <c r="L128" s="284"/>
      <c r="M128" s="284"/>
      <c r="N128" s="185"/>
      <c r="O128" s="110" t="s">
        <v>296</v>
      </c>
      <c r="P128" s="110"/>
      <c r="Q128" s="109"/>
      <c r="R128" s="109"/>
      <c r="S128" s="109">
        <v>200000</v>
      </c>
      <c r="T128" s="109" t="s">
        <v>149</v>
      </c>
      <c r="U128" s="110" t="s">
        <v>130</v>
      </c>
      <c r="V128" s="109">
        <v>4</v>
      </c>
      <c r="W128" s="109" t="s">
        <v>101</v>
      </c>
      <c r="X128" s="110"/>
      <c r="Y128" s="109"/>
      <c r="Z128" s="109"/>
      <c r="AA128" s="109" t="s">
        <v>127</v>
      </c>
      <c r="AB128" s="109" t="s">
        <v>163</v>
      </c>
      <c r="AC128" s="196"/>
      <c r="AD128" s="196">
        <f>S128*V128</f>
        <v>800000</v>
      </c>
      <c r="AE128" s="113" t="s">
        <v>149</v>
      </c>
      <c r="AF128" s="27"/>
    </row>
    <row r="129" spans="1:33" s="33" customFormat="1" ht="21" customHeight="1" x14ac:dyDescent="0.15">
      <c r="A129" s="101"/>
      <c r="B129" s="101"/>
      <c r="C129" s="101"/>
      <c r="D129" s="284"/>
      <c r="E129" s="284"/>
      <c r="F129" s="284"/>
      <c r="G129" s="284"/>
      <c r="H129" s="284"/>
      <c r="I129" s="284"/>
      <c r="J129" s="284"/>
      <c r="K129" s="284"/>
      <c r="L129" s="284"/>
      <c r="M129" s="284"/>
      <c r="N129" s="185"/>
      <c r="O129" s="110"/>
      <c r="P129" s="110"/>
      <c r="Q129" s="109"/>
      <c r="R129" s="109"/>
      <c r="S129" s="109"/>
      <c r="T129" s="109"/>
      <c r="U129" s="110"/>
      <c r="V129" s="109"/>
      <c r="W129" s="109"/>
      <c r="X129" s="110"/>
      <c r="Y129" s="109"/>
      <c r="Z129" s="109"/>
      <c r="AA129" s="109"/>
      <c r="AB129" s="109"/>
      <c r="AC129" s="196"/>
      <c r="AD129" s="196"/>
      <c r="AE129" s="113"/>
      <c r="AF129" s="27"/>
    </row>
    <row r="130" spans="1:33" s="33" customFormat="1" ht="21" customHeight="1" x14ac:dyDescent="0.15">
      <c r="A130" s="101"/>
      <c r="B130" s="101"/>
      <c r="C130" s="89" t="s">
        <v>133</v>
      </c>
      <c r="D130" s="278">
        <v>600</v>
      </c>
      <c r="E130" s="278">
        <f>SUM(F130:L130)</f>
        <v>600</v>
      </c>
      <c r="F130" s="278">
        <f>SUMIF($AB$131:$AB$133,"보조",$AD$131:$AD$133)/1000</f>
        <v>0</v>
      </c>
      <c r="G130" s="278">
        <f>SUMIF($AB$131:$AB$133,"7종",$AD$131:$AD$133)/1000</f>
        <v>0</v>
      </c>
      <c r="H130" s="278">
        <f>SUMIF($AB$131:$AB$133,"시비",$AD$131:$AD$133)/1000</f>
        <v>0</v>
      </c>
      <c r="I130" s="278">
        <f>SUMIF($AB$131:$AB$133,"후원",$AD$131:$AD$133)/1000</f>
        <v>0</v>
      </c>
      <c r="J130" s="278">
        <f>SUMIF($AB$131:$AB$133,"입소",$AD$131:$AD$133)/1000</f>
        <v>600</v>
      </c>
      <c r="K130" s="278">
        <f>SUMIF($AB$131:$AB$133,"법인",$AD$131:$AD$133)/1000</f>
        <v>0</v>
      </c>
      <c r="L130" s="278">
        <f>SUMIF($AB$131:$AB$133,"잡수",$AD$131:$AD$133)/1000</f>
        <v>0</v>
      </c>
      <c r="M130" s="279">
        <f>E130-D130</f>
        <v>0</v>
      </c>
      <c r="N130" s="172">
        <f>IF(D130=0,0,M130/D130)</f>
        <v>0</v>
      </c>
      <c r="O130" s="244" t="s">
        <v>262</v>
      </c>
      <c r="P130" s="286"/>
      <c r="Q130" s="245"/>
      <c r="R130" s="245"/>
      <c r="S130" s="245"/>
      <c r="T130" s="246"/>
      <c r="U130" s="246"/>
      <c r="V130" s="246"/>
      <c r="W130" s="246"/>
      <c r="X130" s="246"/>
      <c r="Y130" s="288" t="s">
        <v>156</v>
      </c>
      <c r="Z130" s="288"/>
      <c r="AA130" s="288"/>
      <c r="AB130" s="288"/>
      <c r="AC130" s="289"/>
      <c r="AD130" s="289">
        <f>SUM(AD131:AD132)</f>
        <v>600000</v>
      </c>
      <c r="AE130" s="290" t="s">
        <v>149</v>
      </c>
      <c r="AF130" s="27"/>
    </row>
    <row r="131" spans="1:33" s="51" customFormat="1" ht="21" customHeight="1" x14ac:dyDescent="0.15">
      <c r="A131" s="101"/>
      <c r="B131" s="101"/>
      <c r="C131" s="101"/>
      <c r="D131" s="284"/>
      <c r="E131" s="284"/>
      <c r="F131" s="284"/>
      <c r="G131" s="284"/>
      <c r="H131" s="284"/>
      <c r="I131" s="284"/>
      <c r="J131" s="284"/>
      <c r="K131" s="284"/>
      <c r="L131" s="284"/>
      <c r="M131" s="284"/>
      <c r="N131" s="185"/>
      <c r="O131" s="110" t="s">
        <v>51</v>
      </c>
      <c r="P131" s="110"/>
      <c r="Q131" s="109"/>
      <c r="R131" s="109"/>
      <c r="S131" s="109">
        <v>40000</v>
      </c>
      <c r="T131" s="109" t="s">
        <v>149</v>
      </c>
      <c r="U131" s="110" t="s">
        <v>130</v>
      </c>
      <c r="V131" s="109">
        <v>1</v>
      </c>
      <c r="W131" s="109" t="s">
        <v>142</v>
      </c>
      <c r="X131" s="110" t="s">
        <v>130</v>
      </c>
      <c r="Y131" s="109">
        <v>4</v>
      </c>
      <c r="Z131" s="109" t="s">
        <v>101</v>
      </c>
      <c r="AA131" s="109" t="s">
        <v>127</v>
      </c>
      <c r="AB131" s="109" t="s">
        <v>163</v>
      </c>
      <c r="AC131" s="196"/>
      <c r="AD131" s="196">
        <f>S131*V131*Y131</f>
        <v>160000</v>
      </c>
      <c r="AE131" s="113" t="s">
        <v>149</v>
      </c>
      <c r="AF131" s="47"/>
    </row>
    <row r="132" spans="1:33" s="51" customFormat="1" ht="21" customHeight="1" x14ac:dyDescent="0.15">
      <c r="A132" s="101"/>
      <c r="B132" s="101"/>
      <c r="C132" s="101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352"/>
      <c r="O132" s="204" t="s">
        <v>189</v>
      </c>
      <c r="P132" s="110"/>
      <c r="Q132" s="110"/>
      <c r="R132" s="110"/>
      <c r="S132" s="109"/>
      <c r="T132" s="109"/>
      <c r="U132" s="110"/>
      <c r="V132" s="109"/>
      <c r="W132" s="109"/>
      <c r="X132" s="110"/>
      <c r="Y132" s="111"/>
      <c r="Z132" s="112"/>
      <c r="AA132" s="112"/>
      <c r="AB132" s="109" t="s">
        <v>163</v>
      </c>
      <c r="AC132" s="196"/>
      <c r="AD132" s="109">
        <v>440000</v>
      </c>
      <c r="AE132" s="113" t="s">
        <v>149</v>
      </c>
      <c r="AF132" s="47"/>
    </row>
    <row r="133" spans="1:33" s="33" customFormat="1" ht="21" customHeight="1" x14ac:dyDescent="0.15">
      <c r="A133" s="101"/>
      <c r="B133" s="101"/>
      <c r="C133" s="115"/>
      <c r="D133" s="353"/>
      <c r="E133" s="353"/>
      <c r="F133" s="353"/>
      <c r="G133" s="353"/>
      <c r="H133" s="353"/>
      <c r="I133" s="353"/>
      <c r="J133" s="353"/>
      <c r="K133" s="353"/>
      <c r="L133" s="353"/>
      <c r="M133" s="354"/>
      <c r="N133" s="157"/>
      <c r="O133" s="355"/>
      <c r="P133" s="355"/>
      <c r="Q133" s="355"/>
      <c r="R133" s="355"/>
      <c r="S133" s="355"/>
      <c r="T133" s="356"/>
      <c r="U133" s="109"/>
      <c r="V133" s="112"/>
      <c r="W133" s="109"/>
      <c r="X133" s="109"/>
      <c r="Y133" s="109"/>
      <c r="Z133" s="109"/>
      <c r="AA133" s="109"/>
      <c r="AB133" s="109"/>
      <c r="AC133" s="109"/>
      <c r="AD133" s="109"/>
      <c r="AE133" s="113"/>
      <c r="AF133" s="27"/>
    </row>
    <row r="134" spans="1:33" s="33" customFormat="1" ht="21" customHeight="1" x14ac:dyDescent="0.15">
      <c r="A134" s="101"/>
      <c r="B134" s="101"/>
      <c r="C134" s="101" t="s">
        <v>109</v>
      </c>
      <c r="D134" s="278">
        <v>42</v>
      </c>
      <c r="E134" s="278">
        <f>SUM(F134:L134)</f>
        <v>57</v>
      </c>
      <c r="F134" s="278">
        <f>SUMIF($AB$135:$AB$136,"보조",$AD$135:$AD$136)/1000</f>
        <v>0</v>
      </c>
      <c r="G134" s="278">
        <f>SUMIF($AB$135:$AB$136,"7종",$AD$135:$AD$136)/1000</f>
        <v>0</v>
      </c>
      <c r="H134" s="278">
        <f>SUMIF($AB$135:$AB$136,"시비",$AD$135:$AD$136)/1000</f>
        <v>0</v>
      </c>
      <c r="I134" s="278">
        <f>SUMIF($AB$135:$AB$136,"후원",$AD$135:$AD$136)/1000</f>
        <v>0</v>
      </c>
      <c r="J134" s="278">
        <f>SUMIF($AB$135:$AB$136,"입소",$AD$135:$AD$136)/1000</f>
        <v>57</v>
      </c>
      <c r="K134" s="278">
        <f>SUMIF($AB$135:$AB$136,"법인",$AD$135:$AD$136)/1000</f>
        <v>0</v>
      </c>
      <c r="L134" s="278">
        <f>SUMIF($AB$135:$AB$136,"잡수",$AD$135:$AD$136)/1000</f>
        <v>0</v>
      </c>
      <c r="M134" s="284">
        <f>E134-D134</f>
        <v>15</v>
      </c>
      <c r="N134" s="185">
        <f>IF(D134=0,0,M134/D134)</f>
        <v>0.35714285714285715</v>
      </c>
      <c r="O134" s="244" t="s">
        <v>278</v>
      </c>
      <c r="P134" s="245"/>
      <c r="Q134" s="245"/>
      <c r="R134" s="245"/>
      <c r="S134" s="245"/>
      <c r="T134" s="246"/>
      <c r="U134" s="246"/>
      <c r="V134" s="246"/>
      <c r="W134" s="246"/>
      <c r="X134" s="246"/>
      <c r="Y134" s="288" t="s">
        <v>156</v>
      </c>
      <c r="Z134" s="288"/>
      <c r="AA134" s="288"/>
      <c r="AB134" s="288"/>
      <c r="AC134" s="289"/>
      <c r="AD134" s="289">
        <f>ROUND(SUM(AD135:AD135),-3)</f>
        <v>57000</v>
      </c>
      <c r="AE134" s="290" t="s">
        <v>149</v>
      </c>
      <c r="AF134" s="27"/>
    </row>
    <row r="135" spans="1:33" s="33" customFormat="1" ht="21" customHeight="1" x14ac:dyDescent="0.15">
      <c r="A135" s="101"/>
      <c r="B135" s="101"/>
      <c r="C135" s="101"/>
      <c r="D135" s="284"/>
      <c r="E135" s="284"/>
      <c r="F135" s="284"/>
      <c r="G135" s="284"/>
      <c r="H135" s="284"/>
      <c r="I135" s="284"/>
      <c r="J135" s="284"/>
      <c r="K135" s="284"/>
      <c r="L135" s="284"/>
      <c r="M135" s="284"/>
      <c r="N135" s="185"/>
      <c r="O135" s="110" t="s">
        <v>42</v>
      </c>
      <c r="P135" s="110"/>
      <c r="Q135" s="110"/>
      <c r="R135" s="110"/>
      <c r="S135" s="109">
        <v>9500</v>
      </c>
      <c r="T135" s="108" t="s">
        <v>149</v>
      </c>
      <c r="U135" s="108" t="s">
        <v>130</v>
      </c>
      <c r="V135" s="109">
        <v>6</v>
      </c>
      <c r="W135" s="109" t="s">
        <v>108</v>
      </c>
      <c r="X135" s="112"/>
      <c r="Y135" s="357"/>
      <c r="Z135" s="337"/>
      <c r="AA135" s="358" t="s">
        <v>127</v>
      </c>
      <c r="AB135" s="109" t="s">
        <v>163</v>
      </c>
      <c r="AC135" s="109"/>
      <c r="AD135" s="109">
        <f>S135*V135</f>
        <v>57000</v>
      </c>
      <c r="AE135" s="113" t="s">
        <v>149</v>
      </c>
      <c r="AF135" s="27"/>
    </row>
    <row r="136" spans="1:33" s="33" customFormat="1" ht="21" customHeight="1" x14ac:dyDescent="0.15">
      <c r="A136" s="101"/>
      <c r="B136" s="101"/>
      <c r="C136" s="101"/>
      <c r="D136" s="284"/>
      <c r="E136" s="284"/>
      <c r="F136" s="284"/>
      <c r="G136" s="284"/>
      <c r="H136" s="284"/>
      <c r="I136" s="284"/>
      <c r="J136" s="284"/>
      <c r="K136" s="284"/>
      <c r="L136" s="284"/>
      <c r="M136" s="284"/>
      <c r="N136" s="185"/>
      <c r="O136" s="110"/>
      <c r="P136" s="110"/>
      <c r="Q136" s="110"/>
      <c r="R136" s="110"/>
      <c r="S136" s="109"/>
      <c r="T136" s="108"/>
      <c r="U136" s="110"/>
      <c r="V136" s="109"/>
      <c r="W136" s="110"/>
      <c r="X136" s="109"/>
      <c r="Y136" s="109"/>
      <c r="Z136" s="109"/>
      <c r="AA136" s="109"/>
      <c r="AB136" s="109"/>
      <c r="AC136" s="109"/>
      <c r="AD136" s="109"/>
      <c r="AE136" s="113"/>
      <c r="AF136" s="27"/>
    </row>
    <row r="137" spans="1:33" s="33" customFormat="1" ht="21" customHeight="1" x14ac:dyDescent="0.15">
      <c r="A137" s="101"/>
      <c r="B137" s="89" t="s">
        <v>272</v>
      </c>
      <c r="C137" s="318" t="s">
        <v>165</v>
      </c>
      <c r="D137" s="319">
        <v>4010</v>
      </c>
      <c r="E137" s="319">
        <f>SUM(E138,E142,E145,E148,E152,E157,E161)</f>
        <v>3631</v>
      </c>
      <c r="F137" s="319">
        <f t="shared" ref="F137:L137" si="9">SUM(F138,F142,F145,F148,F152,F157,F161,F164)</f>
        <v>0</v>
      </c>
      <c r="G137" s="319">
        <f t="shared" si="9"/>
        <v>0</v>
      </c>
      <c r="H137" s="319">
        <f t="shared" si="9"/>
        <v>0</v>
      </c>
      <c r="I137" s="319">
        <f t="shared" si="9"/>
        <v>0</v>
      </c>
      <c r="J137" s="319">
        <f t="shared" si="9"/>
        <v>3340</v>
      </c>
      <c r="K137" s="319">
        <f t="shared" si="9"/>
        <v>0</v>
      </c>
      <c r="L137" s="319">
        <f t="shared" si="9"/>
        <v>291</v>
      </c>
      <c r="M137" s="319">
        <f>E137-D137</f>
        <v>-379</v>
      </c>
      <c r="N137" s="320">
        <f>IF(D137=0,0,M137/D137)</f>
        <v>-9.4513715710723187E-2</v>
      </c>
      <c r="O137" s="286"/>
      <c r="P137" s="286"/>
      <c r="Q137" s="286"/>
      <c r="R137" s="286"/>
      <c r="S137" s="286"/>
      <c r="T137" s="288"/>
      <c r="U137" s="288"/>
      <c r="V137" s="288"/>
      <c r="W137" s="288"/>
      <c r="X137" s="288"/>
      <c r="Y137" s="288" t="s">
        <v>268</v>
      </c>
      <c r="Z137" s="288"/>
      <c r="AA137" s="288"/>
      <c r="AB137" s="288"/>
      <c r="AC137" s="289"/>
      <c r="AD137" s="289">
        <f>SUM(AD138,AD142,AD145,AD148,AD152,AD157,AD161,AD164)</f>
        <v>3631000</v>
      </c>
      <c r="AE137" s="290" t="s">
        <v>149</v>
      </c>
      <c r="AF137" s="27"/>
    </row>
    <row r="138" spans="1:33" s="52" customFormat="1" ht="24" customHeight="1" x14ac:dyDescent="0.15">
      <c r="A138" s="101"/>
      <c r="B138" s="101" t="s">
        <v>106</v>
      </c>
      <c r="C138" s="89" t="s">
        <v>277</v>
      </c>
      <c r="D138" s="278">
        <v>1000</v>
      </c>
      <c r="E138" s="278">
        <f>SUM(F138:L138)</f>
        <v>800</v>
      </c>
      <c r="F138" s="278">
        <f>SUMIF($AB$139:$AB$141,"보조",$AD$139:$AD$141)/1000</f>
        <v>0</v>
      </c>
      <c r="G138" s="278">
        <f>SUMIF($AB$139:$AB$141,"7종",$AD$139:$AD$141)/1000</f>
        <v>0</v>
      </c>
      <c r="H138" s="278">
        <f>SUMIF($AB$139:$AB$141,"시비",$AD$139:$AD$141)/1000</f>
        <v>0</v>
      </c>
      <c r="I138" s="278">
        <f>SUMIF($AB$139:$AB$141,"후원",$AD$139:$AD$141)/1000</f>
        <v>0</v>
      </c>
      <c r="J138" s="278">
        <f>SUMIF($AB$139:$AB$141,"입소",$AD$139:$AD$141)/1000</f>
        <v>800</v>
      </c>
      <c r="K138" s="278">
        <f>SUMIF($AB$139:$AB$141,"법인",$AD$139:$AD$141)/1000</f>
        <v>0</v>
      </c>
      <c r="L138" s="278">
        <f>SUMIF($AB$139:$AB$141,"잡수",$AD$139:$AD$141)/1000</f>
        <v>0</v>
      </c>
      <c r="M138" s="284">
        <f>E138-D138</f>
        <v>-200</v>
      </c>
      <c r="N138" s="185">
        <f>IF(D138=0,0,M138/D138)</f>
        <v>-0.2</v>
      </c>
      <c r="O138" s="243"/>
      <c r="P138" s="224"/>
      <c r="Q138" s="224"/>
      <c r="R138" s="224"/>
      <c r="S138" s="224"/>
      <c r="T138" s="176"/>
      <c r="U138" s="176"/>
      <c r="V138" s="176"/>
      <c r="W138" s="359" t="s">
        <v>273</v>
      </c>
      <c r="X138" s="359"/>
      <c r="Y138" s="359"/>
      <c r="Z138" s="359"/>
      <c r="AA138" s="359"/>
      <c r="AB138" s="359"/>
      <c r="AC138" s="225"/>
      <c r="AD138" s="225">
        <f>SUM(AD139:AD140)</f>
        <v>800000</v>
      </c>
      <c r="AE138" s="226" t="s">
        <v>149</v>
      </c>
      <c r="AF138" s="53"/>
    </row>
    <row r="139" spans="1:33" s="52" customFormat="1" ht="24" customHeight="1" x14ac:dyDescent="0.15">
      <c r="A139" s="101"/>
      <c r="B139" s="101"/>
      <c r="C139" s="101" t="s">
        <v>293</v>
      </c>
      <c r="D139" s="284"/>
      <c r="E139" s="284"/>
      <c r="F139" s="284"/>
      <c r="G139" s="284"/>
      <c r="H139" s="284"/>
      <c r="I139" s="284"/>
      <c r="J139" s="284"/>
      <c r="K139" s="284"/>
      <c r="L139" s="284"/>
      <c r="M139" s="284"/>
      <c r="N139" s="185"/>
      <c r="O139" s="110" t="s">
        <v>35</v>
      </c>
      <c r="P139" s="110"/>
      <c r="Q139" s="110"/>
      <c r="R139" s="110"/>
      <c r="S139" s="109">
        <v>50000</v>
      </c>
      <c r="T139" s="108" t="s">
        <v>149</v>
      </c>
      <c r="U139" s="108" t="s">
        <v>130</v>
      </c>
      <c r="V139" s="109">
        <v>4</v>
      </c>
      <c r="W139" s="109" t="s">
        <v>101</v>
      </c>
      <c r="X139" s="112"/>
      <c r="Y139" s="357"/>
      <c r="Z139" s="337"/>
      <c r="AA139" s="358" t="s">
        <v>127</v>
      </c>
      <c r="AB139" s="109" t="s">
        <v>163</v>
      </c>
      <c r="AC139" s="109"/>
      <c r="AD139" s="109">
        <f>S139*V139</f>
        <v>200000</v>
      </c>
      <c r="AE139" s="113" t="s">
        <v>149</v>
      </c>
      <c r="AF139" s="53"/>
    </row>
    <row r="140" spans="1:33" s="33" customFormat="1" ht="24" customHeight="1" x14ac:dyDescent="0.15">
      <c r="A140" s="101"/>
      <c r="B140" s="101"/>
      <c r="C140" s="101"/>
      <c r="D140" s="284"/>
      <c r="E140" s="284"/>
      <c r="F140" s="284"/>
      <c r="G140" s="284"/>
      <c r="H140" s="284"/>
      <c r="I140" s="284"/>
      <c r="J140" s="284"/>
      <c r="K140" s="284"/>
      <c r="L140" s="284"/>
      <c r="M140" s="284"/>
      <c r="N140" s="185"/>
      <c r="O140" s="110" t="s">
        <v>47</v>
      </c>
      <c r="P140" s="110"/>
      <c r="Q140" s="110"/>
      <c r="R140" s="110"/>
      <c r="S140" s="109">
        <v>50000</v>
      </c>
      <c r="T140" s="108" t="s">
        <v>149</v>
      </c>
      <c r="U140" s="108" t="s">
        <v>130</v>
      </c>
      <c r="V140" s="109">
        <v>12</v>
      </c>
      <c r="W140" s="109" t="s">
        <v>142</v>
      </c>
      <c r="X140" s="110"/>
      <c r="Y140" s="357"/>
      <c r="Z140" s="337"/>
      <c r="AA140" s="358" t="s">
        <v>127</v>
      </c>
      <c r="AB140" s="109" t="s">
        <v>163</v>
      </c>
      <c r="AC140" s="109"/>
      <c r="AD140" s="109">
        <f>S140*V140</f>
        <v>600000</v>
      </c>
      <c r="AE140" s="113" t="s">
        <v>149</v>
      </c>
      <c r="AF140" s="54"/>
    </row>
    <row r="141" spans="1:33" s="52" customFormat="1" ht="24" customHeight="1" x14ac:dyDescent="0.15">
      <c r="A141" s="101"/>
      <c r="B141" s="101"/>
      <c r="C141" s="115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157"/>
      <c r="O141" s="168"/>
      <c r="P141" s="168"/>
      <c r="Q141" s="168"/>
      <c r="R141" s="168"/>
      <c r="S141" s="161"/>
      <c r="T141" s="161"/>
      <c r="U141" s="168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9"/>
      <c r="AF141" s="53"/>
    </row>
    <row r="142" spans="1:33" s="52" customFormat="1" ht="24" customHeight="1" x14ac:dyDescent="0.15">
      <c r="A142" s="101"/>
      <c r="B142" s="101"/>
      <c r="C142" s="89" t="s">
        <v>250</v>
      </c>
      <c r="D142" s="278">
        <v>200</v>
      </c>
      <c r="E142" s="278">
        <f>SUM(F142:L142)</f>
        <v>0</v>
      </c>
      <c r="F142" s="278">
        <f>SUMIF($AB$143:$AB$144,"보조",$AD$143:$AD$144)/1000</f>
        <v>0</v>
      </c>
      <c r="G142" s="278">
        <f>SUMIF($AB$143:$AB$144,"7종",$AD$143:$AD$144)/1000</f>
        <v>0</v>
      </c>
      <c r="H142" s="278">
        <f>SUMIF($AB$143:$AB$144,"시비",$AD$143:$AD$144)/1000</f>
        <v>0</v>
      </c>
      <c r="I142" s="278">
        <f>SUMIF($AB$143:$AB$144,"후원",$AD$143:$AD$144)/1000</f>
        <v>0</v>
      </c>
      <c r="J142" s="278">
        <f>SUMIF($AB$143:$AB$144,"입소",$AD$143:$AD$144)/1000</f>
        <v>0</v>
      </c>
      <c r="K142" s="278">
        <f>SUMIF($AB$143:$AB$144,"법인",$AD$143:$AD$144)/1000</f>
        <v>0</v>
      </c>
      <c r="L142" s="278">
        <f>SUMIF($AB$143:$AB$144,"잡수",$AD$143:$AD$144)/1000</f>
        <v>0</v>
      </c>
      <c r="M142" s="284">
        <f>E142-D142</f>
        <v>-200</v>
      </c>
      <c r="N142" s="185">
        <f>IF(D142=0,0,M142/D142)</f>
        <v>-1</v>
      </c>
      <c r="O142" s="243"/>
      <c r="P142" s="245"/>
      <c r="Q142" s="245"/>
      <c r="R142" s="360"/>
      <c r="S142" s="360"/>
      <c r="T142" s="360"/>
      <c r="U142" s="360"/>
      <c r="V142" s="360"/>
      <c r="W142" s="359" t="s">
        <v>273</v>
      </c>
      <c r="X142" s="359"/>
      <c r="Y142" s="359"/>
      <c r="Z142" s="359"/>
      <c r="AA142" s="359"/>
      <c r="AB142" s="359"/>
      <c r="AC142" s="225"/>
      <c r="AD142" s="225">
        <f>SUM(AD143:AD143)</f>
        <v>0</v>
      </c>
      <c r="AE142" s="226" t="s">
        <v>149</v>
      </c>
      <c r="AF142" s="53"/>
    </row>
    <row r="143" spans="1:33" s="52" customFormat="1" ht="24" customHeight="1" x14ac:dyDescent="0.15">
      <c r="A143" s="101"/>
      <c r="B143" s="101"/>
      <c r="C143" s="101" t="s">
        <v>106</v>
      </c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185"/>
      <c r="O143" s="110" t="s">
        <v>255</v>
      </c>
      <c r="P143" s="110"/>
      <c r="Q143" s="110"/>
      <c r="R143" s="110"/>
      <c r="S143" s="109">
        <v>0</v>
      </c>
      <c r="T143" s="108" t="s">
        <v>149</v>
      </c>
      <c r="U143" s="108" t="s">
        <v>130</v>
      </c>
      <c r="V143" s="109">
        <v>0</v>
      </c>
      <c r="W143" s="110" t="s">
        <v>142</v>
      </c>
      <c r="X143" s="109"/>
      <c r="Y143" s="361"/>
      <c r="Z143" s="361" t="s">
        <v>127</v>
      </c>
      <c r="AA143" s="361"/>
      <c r="AB143" s="361" t="s">
        <v>163</v>
      </c>
      <c r="AC143" s="361"/>
      <c r="AD143" s="362">
        <f>S143*V143</f>
        <v>0</v>
      </c>
      <c r="AE143" s="363" t="s">
        <v>149</v>
      </c>
      <c r="AF143" s="53"/>
    </row>
    <row r="144" spans="1:33" s="52" customFormat="1" ht="24" customHeight="1" x14ac:dyDescent="0.15">
      <c r="A144" s="101"/>
      <c r="B144" s="101"/>
      <c r="C144" s="115"/>
      <c r="D144" s="310"/>
      <c r="E144" s="310"/>
      <c r="F144" s="310"/>
      <c r="G144" s="310"/>
      <c r="H144" s="310"/>
      <c r="I144" s="310"/>
      <c r="J144" s="310"/>
      <c r="K144" s="310"/>
      <c r="L144" s="310"/>
      <c r="M144" s="310"/>
      <c r="N144" s="157"/>
      <c r="O144" s="168"/>
      <c r="P144" s="168"/>
      <c r="Q144" s="168"/>
      <c r="R144" s="168"/>
      <c r="S144" s="168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59"/>
      <c r="AD144" s="159"/>
      <c r="AE144" s="169"/>
      <c r="AF144" s="53"/>
      <c r="AG144" s="53"/>
    </row>
    <row r="145" spans="1:33" s="52" customFormat="1" ht="24" customHeight="1" x14ac:dyDescent="0.15">
      <c r="A145" s="101"/>
      <c r="B145" s="101"/>
      <c r="C145" s="89" t="s">
        <v>257</v>
      </c>
      <c r="D145" s="278">
        <v>300</v>
      </c>
      <c r="E145" s="278">
        <f>SUM(F145:L145)</f>
        <v>300</v>
      </c>
      <c r="F145" s="278">
        <f>SUMIF($AB$146:$AB$147,"보조",$AD$146:$AD$147)/1000</f>
        <v>0</v>
      </c>
      <c r="G145" s="278">
        <f>SUMIF($AB$146:$AB$147,"7종",$AD$146:$AD$147)/1000</f>
        <v>0</v>
      </c>
      <c r="H145" s="278">
        <f>SUMIF($AB$146:$AB$147,"시비",$AD$146:$AD$147)/1000</f>
        <v>0</v>
      </c>
      <c r="I145" s="278">
        <f>SUMIF($AB$146:$AB$147,"후원",$AD$146:$AD$147)/1000</f>
        <v>0</v>
      </c>
      <c r="J145" s="278">
        <f>SUMIF($AB$146:$AB$147,"입소",$AD$146:$AD$147)/1000</f>
        <v>300</v>
      </c>
      <c r="K145" s="278">
        <f>SUMIF($AB$146:$AB$147,"법인",$AD$146:$AD$147)/1000</f>
        <v>0</v>
      </c>
      <c r="L145" s="278">
        <f>SUMIF($AB$146:$AB$147,"잡수",$AD$146:$AD$147)/1000</f>
        <v>0</v>
      </c>
      <c r="M145" s="279">
        <f>E145-D145</f>
        <v>0</v>
      </c>
      <c r="N145" s="172">
        <f>IF(D145=0,0,M145/D145)</f>
        <v>0</v>
      </c>
      <c r="O145" s="243"/>
      <c r="P145" s="245"/>
      <c r="Q145" s="245"/>
      <c r="R145" s="360"/>
      <c r="S145" s="360"/>
      <c r="T145" s="360"/>
      <c r="U145" s="360"/>
      <c r="V145" s="360"/>
      <c r="W145" s="359" t="s">
        <v>273</v>
      </c>
      <c r="X145" s="359"/>
      <c r="Y145" s="359"/>
      <c r="Z145" s="359"/>
      <c r="AA145" s="359"/>
      <c r="AB145" s="359"/>
      <c r="AC145" s="225"/>
      <c r="AD145" s="225">
        <f>SUM(AD146:AD146)</f>
        <v>300000</v>
      </c>
      <c r="AE145" s="226" t="s">
        <v>149</v>
      </c>
      <c r="AF145" s="53"/>
      <c r="AG145" s="53"/>
    </row>
    <row r="146" spans="1:33" s="52" customFormat="1" ht="24" customHeight="1" x14ac:dyDescent="0.15">
      <c r="A146" s="101"/>
      <c r="B146" s="101"/>
      <c r="C146" s="101" t="s">
        <v>293</v>
      </c>
      <c r="D146" s="284"/>
      <c r="E146" s="284"/>
      <c r="F146" s="284"/>
      <c r="G146" s="284"/>
      <c r="H146" s="284"/>
      <c r="I146" s="284"/>
      <c r="J146" s="284"/>
      <c r="K146" s="284"/>
      <c r="L146" s="284"/>
      <c r="M146" s="284"/>
      <c r="N146" s="185"/>
      <c r="O146" s="110" t="s">
        <v>271</v>
      </c>
      <c r="P146" s="241"/>
      <c r="Q146" s="241"/>
      <c r="R146" s="334"/>
      <c r="S146" s="109">
        <v>10000</v>
      </c>
      <c r="T146" s="109" t="s">
        <v>149</v>
      </c>
      <c r="U146" s="110" t="s">
        <v>130</v>
      </c>
      <c r="V146" s="109">
        <v>5</v>
      </c>
      <c r="W146" s="109" t="s">
        <v>101</v>
      </c>
      <c r="X146" s="110" t="s">
        <v>130</v>
      </c>
      <c r="Y146" s="111">
        <v>6</v>
      </c>
      <c r="Z146" s="112" t="s">
        <v>142</v>
      </c>
      <c r="AA146" s="112" t="s">
        <v>127</v>
      </c>
      <c r="AB146" s="109" t="s">
        <v>163</v>
      </c>
      <c r="AC146" s="196"/>
      <c r="AD146" s="109">
        <f>S146*V146*Y146</f>
        <v>300000</v>
      </c>
      <c r="AE146" s="113" t="s">
        <v>149</v>
      </c>
      <c r="AF146" s="53"/>
      <c r="AG146" s="53"/>
    </row>
    <row r="147" spans="1:33" s="52" customFormat="1" ht="24" customHeight="1" x14ac:dyDescent="0.15">
      <c r="A147" s="101"/>
      <c r="B147" s="101"/>
      <c r="C147" s="115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157"/>
      <c r="O147" s="168"/>
      <c r="P147" s="168"/>
      <c r="Q147" s="168"/>
      <c r="R147" s="168"/>
      <c r="S147" s="168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59"/>
      <c r="AD147" s="364"/>
      <c r="AE147" s="169"/>
      <c r="AF147" s="53"/>
    </row>
    <row r="148" spans="1:33" s="52" customFormat="1" ht="24" customHeight="1" x14ac:dyDescent="0.15">
      <c r="A148" s="101"/>
      <c r="B148" s="101"/>
      <c r="C148" s="89" t="s">
        <v>112</v>
      </c>
      <c r="D148" s="278">
        <v>1650</v>
      </c>
      <c r="E148" s="278">
        <f>SUM(F148:L148)</f>
        <v>1000</v>
      </c>
      <c r="F148" s="278">
        <f>SUMIF($AB$151:$AB$151,"보조",$AD$151:$AD$151)/1000</f>
        <v>0</v>
      </c>
      <c r="G148" s="278">
        <f>SUMIF($AB$151:$AB$151,"7종",$AD$151:$AD$151)/1000</f>
        <v>0</v>
      </c>
      <c r="H148" s="278">
        <f>SUMIF($AB$151:$AB$151,"시비",$AD$151:$AD$151)/1000</f>
        <v>0</v>
      </c>
      <c r="I148" s="278">
        <f>SUMIF($AB$151:$AB$151,"후원",$AD$151:$AD$151)/1000</f>
        <v>0</v>
      </c>
      <c r="J148" s="278">
        <f>SUMIF($AB$149:$AB$151,"입소",$AD$149:$AD$151)/1000</f>
        <v>1000</v>
      </c>
      <c r="K148" s="278">
        <f>SUMIF($AB$151:$AB$151,"법인",$AD$151:$AD$151)/1000</f>
        <v>0</v>
      </c>
      <c r="L148" s="278">
        <f>SUMIF($AB$151:$AB$151,"잡수",$AD$151:$AD$151)/1000</f>
        <v>0</v>
      </c>
      <c r="M148" s="279">
        <f>E148-D148</f>
        <v>-650</v>
      </c>
      <c r="N148" s="172">
        <f>IF(D148=0,0,M148/D148)</f>
        <v>-0.39393939393939392</v>
      </c>
      <c r="O148" s="243"/>
      <c r="P148" s="245"/>
      <c r="Q148" s="245"/>
      <c r="R148" s="360"/>
      <c r="S148" s="360"/>
      <c r="T148" s="360"/>
      <c r="U148" s="360"/>
      <c r="V148" s="360"/>
      <c r="W148" s="359" t="s">
        <v>273</v>
      </c>
      <c r="X148" s="359"/>
      <c r="Y148" s="359"/>
      <c r="Z148" s="359"/>
      <c r="AA148" s="359"/>
      <c r="AB148" s="359"/>
      <c r="AC148" s="225"/>
      <c r="AD148" s="225">
        <f>SUM(AD149:AE150)</f>
        <v>1000000</v>
      </c>
      <c r="AE148" s="226" t="s">
        <v>149</v>
      </c>
      <c r="AF148" s="53"/>
    </row>
    <row r="149" spans="1:33" s="33" customFormat="1" ht="24" customHeight="1" x14ac:dyDescent="0.15">
      <c r="A149" s="101"/>
      <c r="B149" s="101"/>
      <c r="C149" s="101"/>
      <c r="D149" s="315"/>
      <c r="E149" s="315"/>
      <c r="F149" s="315"/>
      <c r="G149" s="315"/>
      <c r="H149" s="315"/>
      <c r="I149" s="315"/>
      <c r="J149" s="315"/>
      <c r="K149" s="315"/>
      <c r="L149" s="315"/>
      <c r="M149" s="284"/>
      <c r="N149" s="185"/>
      <c r="O149" s="355" t="s">
        <v>318</v>
      </c>
      <c r="P149" s="355"/>
      <c r="Q149" s="355"/>
      <c r="R149" s="355"/>
      <c r="S149" s="109">
        <v>80000</v>
      </c>
      <c r="T149" s="108" t="s">
        <v>149</v>
      </c>
      <c r="U149" s="108" t="s">
        <v>130</v>
      </c>
      <c r="V149" s="109">
        <v>5</v>
      </c>
      <c r="W149" s="110" t="s">
        <v>101</v>
      </c>
      <c r="X149" s="109"/>
      <c r="Y149" s="361"/>
      <c r="Z149" s="361" t="s">
        <v>127</v>
      </c>
      <c r="AA149" s="361"/>
      <c r="AB149" s="361" t="s">
        <v>163</v>
      </c>
      <c r="AC149" s="361"/>
      <c r="AD149" s="362">
        <f>S149*V149</f>
        <v>400000</v>
      </c>
      <c r="AE149" s="363" t="s">
        <v>149</v>
      </c>
      <c r="AF149" s="54"/>
    </row>
    <row r="150" spans="1:33" s="33" customFormat="1" ht="24" customHeight="1" x14ac:dyDescent="0.15">
      <c r="A150" s="101"/>
      <c r="B150" s="101"/>
      <c r="C150" s="101"/>
      <c r="D150" s="315"/>
      <c r="E150" s="315"/>
      <c r="F150" s="315"/>
      <c r="G150" s="315"/>
      <c r="H150" s="315"/>
      <c r="I150" s="315"/>
      <c r="J150" s="315"/>
      <c r="K150" s="315"/>
      <c r="L150" s="315"/>
      <c r="M150" s="284"/>
      <c r="N150" s="185"/>
      <c r="O150" s="355" t="s">
        <v>313</v>
      </c>
      <c r="P150" s="355"/>
      <c r="Q150" s="355"/>
      <c r="R150" s="355"/>
      <c r="S150" s="109">
        <v>120000</v>
      </c>
      <c r="T150" s="108" t="s">
        <v>149</v>
      </c>
      <c r="U150" s="108" t="s">
        <v>130</v>
      </c>
      <c r="V150" s="109">
        <v>5</v>
      </c>
      <c r="W150" s="110" t="s">
        <v>101</v>
      </c>
      <c r="X150" s="109"/>
      <c r="Y150" s="361"/>
      <c r="Z150" s="361" t="s">
        <v>127</v>
      </c>
      <c r="AA150" s="361"/>
      <c r="AB150" s="361" t="s">
        <v>163</v>
      </c>
      <c r="AC150" s="361"/>
      <c r="AD150" s="362">
        <f>S150*V150</f>
        <v>600000</v>
      </c>
      <c r="AE150" s="363" t="s">
        <v>149</v>
      </c>
      <c r="AF150" s="54"/>
    </row>
    <row r="151" spans="1:33" s="52" customFormat="1" ht="24" customHeight="1" x14ac:dyDescent="0.15">
      <c r="A151" s="101"/>
      <c r="B151" s="101"/>
      <c r="C151" s="115"/>
      <c r="D151" s="310"/>
      <c r="E151" s="310"/>
      <c r="F151" s="310"/>
      <c r="G151" s="310"/>
      <c r="H151" s="310"/>
      <c r="I151" s="310"/>
      <c r="J151" s="310"/>
      <c r="K151" s="310"/>
      <c r="L151" s="310"/>
      <c r="M151" s="310"/>
      <c r="N151" s="157"/>
      <c r="O151" s="365"/>
      <c r="P151" s="365"/>
      <c r="Q151" s="365"/>
      <c r="R151" s="365"/>
      <c r="S151" s="161"/>
      <c r="T151" s="207"/>
      <c r="U151" s="207"/>
      <c r="V151" s="161"/>
      <c r="W151" s="168"/>
      <c r="X151" s="161"/>
      <c r="Y151" s="365"/>
      <c r="Z151" s="365"/>
      <c r="AA151" s="365"/>
      <c r="AB151" s="365"/>
      <c r="AC151" s="365"/>
      <c r="AD151" s="366"/>
      <c r="AE151" s="367"/>
      <c r="AF151" s="53"/>
    </row>
    <row r="152" spans="1:33" s="52" customFormat="1" ht="24" customHeight="1" x14ac:dyDescent="0.15">
      <c r="A152" s="101"/>
      <c r="B152" s="101"/>
      <c r="C152" s="89" t="s">
        <v>269</v>
      </c>
      <c r="D152" s="278">
        <v>140</v>
      </c>
      <c r="E152" s="278">
        <f>SUM(F152:L152)</f>
        <v>520</v>
      </c>
      <c r="F152" s="278">
        <f>SUMIF($AB$153:$AB$156,"보조",$AD$153:$AD$156)/1000</f>
        <v>0</v>
      </c>
      <c r="G152" s="278">
        <f>SUMIF($AB$153:$AB$156,"7종",$AD$153:$AD$156)/1000</f>
        <v>0</v>
      </c>
      <c r="H152" s="278">
        <f>SUMIF($AB$153:$AB$156,"시비",$AD$153:$AD$156)/1000</f>
        <v>0</v>
      </c>
      <c r="I152" s="278">
        <f>SUMIF($AB$153:$AB$156,"후원",$AD$153:$AD$156)/1000</f>
        <v>0</v>
      </c>
      <c r="J152" s="278">
        <f>SUMIF($AB$153:$AB$156,"입소",$AD$153:$AD$156)/1000</f>
        <v>520</v>
      </c>
      <c r="K152" s="278">
        <f>SUMIF($AB$153:$AB$156,"법인",$AD$153:$AD$156)/1000</f>
        <v>0</v>
      </c>
      <c r="L152" s="278">
        <f>SUMIF($AB$153:$AB$156,"잡수",$AD$153:$AD$156)/1000</f>
        <v>0</v>
      </c>
      <c r="M152" s="279">
        <f>E152-D152</f>
        <v>380</v>
      </c>
      <c r="N152" s="172">
        <f>IF(D152=0,0,M152/D152)</f>
        <v>2.7142857142857144</v>
      </c>
      <c r="O152" s="243"/>
      <c r="P152" s="245"/>
      <c r="Q152" s="245"/>
      <c r="R152" s="360"/>
      <c r="S152" s="360"/>
      <c r="T152" s="360"/>
      <c r="U152" s="360"/>
      <c r="V152" s="360"/>
      <c r="W152" s="359" t="s">
        <v>273</v>
      </c>
      <c r="X152" s="359"/>
      <c r="Y152" s="359"/>
      <c r="Z152" s="359"/>
      <c r="AA152" s="359"/>
      <c r="AB152" s="359"/>
      <c r="AC152" s="225"/>
      <c r="AD152" s="225">
        <f>SUM(AD153:AD155)</f>
        <v>520000</v>
      </c>
      <c r="AE152" s="226" t="s">
        <v>149</v>
      </c>
      <c r="AF152" s="53"/>
    </row>
    <row r="153" spans="1:33" s="52" customFormat="1" ht="24" customHeight="1" x14ac:dyDescent="0.15">
      <c r="A153" s="101"/>
      <c r="B153" s="101"/>
      <c r="C153" s="101" t="s">
        <v>293</v>
      </c>
      <c r="D153" s="284"/>
      <c r="E153" s="284"/>
      <c r="F153" s="284"/>
      <c r="G153" s="284"/>
      <c r="H153" s="284"/>
      <c r="I153" s="284"/>
      <c r="J153" s="284"/>
      <c r="K153" s="284"/>
      <c r="L153" s="284"/>
      <c r="M153" s="284"/>
      <c r="N153" s="185"/>
      <c r="O153" s="110" t="s">
        <v>320</v>
      </c>
      <c r="P153" s="355"/>
      <c r="Q153" s="355"/>
      <c r="R153" s="355"/>
      <c r="S153" s="109">
        <v>5000</v>
      </c>
      <c r="T153" s="108" t="s">
        <v>149</v>
      </c>
      <c r="U153" s="108" t="s">
        <v>130</v>
      </c>
      <c r="V153" s="109">
        <v>2</v>
      </c>
      <c r="W153" s="110" t="s">
        <v>101</v>
      </c>
      <c r="X153" s="109" t="s">
        <v>130</v>
      </c>
      <c r="Y153" s="361">
        <v>2</v>
      </c>
      <c r="Z153" s="361" t="s">
        <v>142</v>
      </c>
      <c r="AA153" s="361" t="s">
        <v>127</v>
      </c>
      <c r="AB153" s="361" t="s">
        <v>163</v>
      </c>
      <c r="AC153" s="361"/>
      <c r="AD153" s="362">
        <f>S153*V153*Y153</f>
        <v>20000</v>
      </c>
      <c r="AE153" s="363" t="s">
        <v>149</v>
      </c>
      <c r="AF153" s="53"/>
    </row>
    <row r="154" spans="1:33" s="33" customFormat="1" ht="24" customHeight="1" x14ac:dyDescent="0.15">
      <c r="A154" s="101"/>
      <c r="B154" s="101"/>
      <c r="C154" s="101"/>
      <c r="D154" s="284"/>
      <c r="E154" s="284"/>
      <c r="F154" s="284"/>
      <c r="G154" s="284"/>
      <c r="H154" s="284"/>
      <c r="I154" s="284"/>
      <c r="J154" s="284"/>
      <c r="K154" s="284"/>
      <c r="L154" s="284"/>
      <c r="M154" s="284"/>
      <c r="N154" s="185"/>
      <c r="O154" s="110" t="s">
        <v>316</v>
      </c>
      <c r="P154" s="368"/>
      <c r="Q154" s="368"/>
      <c r="R154" s="368"/>
      <c r="S154" s="109">
        <v>10000</v>
      </c>
      <c r="T154" s="108" t="s">
        <v>149</v>
      </c>
      <c r="U154" s="108" t="s">
        <v>130</v>
      </c>
      <c r="V154" s="109">
        <v>5</v>
      </c>
      <c r="W154" s="110" t="s">
        <v>101</v>
      </c>
      <c r="X154" s="110" t="s">
        <v>130</v>
      </c>
      <c r="Y154" s="111">
        <v>2</v>
      </c>
      <c r="Z154" s="107" t="s">
        <v>142</v>
      </c>
      <c r="AA154" s="107" t="s">
        <v>127</v>
      </c>
      <c r="AB154" s="361" t="s">
        <v>163</v>
      </c>
      <c r="AC154" s="361"/>
      <c r="AD154" s="109">
        <f>S154*V154*Y154</f>
        <v>100000</v>
      </c>
      <c r="AE154" s="363" t="s">
        <v>149</v>
      </c>
      <c r="AF154" s="54"/>
    </row>
    <row r="155" spans="1:33" s="33" customFormat="1" ht="24" customHeight="1" x14ac:dyDescent="0.15">
      <c r="A155" s="101"/>
      <c r="B155" s="101"/>
      <c r="C155" s="101"/>
      <c r="D155" s="284"/>
      <c r="E155" s="284"/>
      <c r="F155" s="284"/>
      <c r="G155" s="284"/>
      <c r="H155" s="284"/>
      <c r="I155" s="284"/>
      <c r="J155" s="284"/>
      <c r="K155" s="284"/>
      <c r="L155" s="284"/>
      <c r="M155" s="284"/>
      <c r="N155" s="185"/>
      <c r="O155" s="110" t="s">
        <v>314</v>
      </c>
      <c r="P155" s="368"/>
      <c r="Q155" s="368"/>
      <c r="R155" s="368"/>
      <c r="S155" s="109">
        <v>80000</v>
      </c>
      <c r="T155" s="108" t="s">
        <v>149</v>
      </c>
      <c r="U155" s="108" t="s">
        <v>130</v>
      </c>
      <c r="V155" s="109">
        <v>5</v>
      </c>
      <c r="W155" s="110" t="s">
        <v>101</v>
      </c>
      <c r="X155" s="110" t="s">
        <v>130</v>
      </c>
      <c r="Y155" s="111"/>
      <c r="Z155" s="107"/>
      <c r="AA155" s="107" t="s">
        <v>127</v>
      </c>
      <c r="AB155" s="361" t="s">
        <v>163</v>
      </c>
      <c r="AC155" s="361"/>
      <c r="AD155" s="109">
        <f>S155*V155</f>
        <v>400000</v>
      </c>
      <c r="AE155" s="363" t="s">
        <v>149</v>
      </c>
      <c r="AF155" s="54"/>
    </row>
    <row r="156" spans="1:33" s="52" customFormat="1" ht="24" customHeight="1" x14ac:dyDescent="0.15">
      <c r="A156" s="101"/>
      <c r="B156" s="101"/>
      <c r="C156" s="115"/>
      <c r="D156" s="310"/>
      <c r="E156" s="310"/>
      <c r="F156" s="310"/>
      <c r="G156" s="310"/>
      <c r="H156" s="310"/>
      <c r="I156" s="310"/>
      <c r="J156" s="310"/>
      <c r="K156" s="310"/>
      <c r="L156" s="310"/>
      <c r="M156" s="310"/>
      <c r="N156" s="157"/>
      <c r="O156" s="168"/>
      <c r="P156" s="168"/>
      <c r="Q156" s="168"/>
      <c r="R156" s="168"/>
      <c r="S156" s="168"/>
      <c r="T156" s="161"/>
      <c r="U156" s="161"/>
      <c r="V156" s="161"/>
      <c r="W156" s="161"/>
      <c r="X156" s="161"/>
      <c r="Y156" s="161"/>
      <c r="Z156" s="161"/>
      <c r="AA156" s="161"/>
      <c r="AB156" s="161"/>
      <c r="AC156" s="159"/>
      <c r="AD156" s="364"/>
      <c r="AE156" s="169"/>
      <c r="AF156" s="53"/>
    </row>
    <row r="157" spans="1:33" s="52" customFormat="1" ht="24" customHeight="1" x14ac:dyDescent="0.15">
      <c r="A157" s="101"/>
      <c r="B157" s="101"/>
      <c r="C157" s="89" t="s">
        <v>254</v>
      </c>
      <c r="D157" s="278">
        <v>200</v>
      </c>
      <c r="E157" s="278">
        <f>SUM(F157:L157)</f>
        <v>611</v>
      </c>
      <c r="F157" s="278">
        <f>SUMIF($AB$158:$AB$160,"보조",$AD$158:$AD$160)/1000</f>
        <v>0</v>
      </c>
      <c r="G157" s="278">
        <f>SUMIF($AB$158:$AB$160,"7종",$AD$158:$AD$160)/1000</f>
        <v>0</v>
      </c>
      <c r="H157" s="278">
        <f>SUMIF($AB$158:$AB$160,"시비",$AD$158:$AD$160)/1000</f>
        <v>0</v>
      </c>
      <c r="I157" s="278">
        <f>SUMIF($AB$158:$AB$160,"후원",$AD$158:$AD$160)/1000</f>
        <v>0</v>
      </c>
      <c r="J157" s="278">
        <f>SUMIF($AB$158:$AB$160,"입소",$AD$158:$AD$160)/1000</f>
        <v>320</v>
      </c>
      <c r="K157" s="278">
        <f>SUMIF($AB$158:$AB$160,"법인",$AD$158:$AD$160)/1000</f>
        <v>0</v>
      </c>
      <c r="L157" s="278">
        <f>SUMIF($AB$158:$AB$160,"잡수",$AD$158:$AD$160)/1000</f>
        <v>291</v>
      </c>
      <c r="M157" s="279">
        <f>E157-D157</f>
        <v>411</v>
      </c>
      <c r="N157" s="172">
        <f>IF(D157=0,0,M157/D157)</f>
        <v>2.0550000000000002</v>
      </c>
      <c r="O157" s="224"/>
      <c r="P157" s="224"/>
      <c r="Q157" s="224"/>
      <c r="R157" s="224"/>
      <c r="S157" s="224"/>
      <c r="T157" s="176"/>
      <c r="U157" s="176"/>
      <c r="V157" s="176"/>
      <c r="W157" s="359" t="s">
        <v>273</v>
      </c>
      <c r="X157" s="359"/>
      <c r="Y157" s="359"/>
      <c r="Z157" s="359"/>
      <c r="AA157" s="359"/>
      <c r="AB157" s="359"/>
      <c r="AC157" s="225"/>
      <c r="AD157" s="225">
        <f>SUM(AD158:AD160)</f>
        <v>611000</v>
      </c>
      <c r="AE157" s="226" t="s">
        <v>149</v>
      </c>
      <c r="AF157" s="53"/>
    </row>
    <row r="158" spans="1:33" s="52" customFormat="1" ht="24" customHeight="1" x14ac:dyDescent="0.15">
      <c r="A158" s="101"/>
      <c r="B158" s="101"/>
      <c r="C158" s="101" t="s">
        <v>106</v>
      </c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185"/>
      <c r="O158" s="198" t="s">
        <v>48</v>
      </c>
      <c r="P158" s="369"/>
      <c r="Q158" s="369"/>
      <c r="R158" s="369"/>
      <c r="S158" s="109">
        <v>10000</v>
      </c>
      <c r="T158" s="109" t="s">
        <v>149</v>
      </c>
      <c r="U158" s="369" t="s">
        <v>130</v>
      </c>
      <c r="V158" s="109">
        <v>5</v>
      </c>
      <c r="W158" s="109" t="s">
        <v>101</v>
      </c>
      <c r="X158" s="369" t="s">
        <v>130</v>
      </c>
      <c r="Y158" s="111">
        <v>2</v>
      </c>
      <c r="Z158" s="112" t="s">
        <v>142</v>
      </c>
      <c r="AA158" s="112" t="s">
        <v>127</v>
      </c>
      <c r="AB158" s="109" t="s">
        <v>163</v>
      </c>
      <c r="AC158" s="196"/>
      <c r="AD158" s="109">
        <f>S158*V158*Y158</f>
        <v>100000</v>
      </c>
      <c r="AE158" s="113" t="s">
        <v>149</v>
      </c>
      <c r="AF158" s="53"/>
    </row>
    <row r="159" spans="1:33" s="33" customFormat="1" ht="24" customHeight="1" x14ac:dyDescent="0.15">
      <c r="A159" s="101"/>
      <c r="B159" s="101"/>
      <c r="C159" s="101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185"/>
      <c r="O159" s="355" t="s">
        <v>176</v>
      </c>
      <c r="P159" s="370"/>
      <c r="Q159" s="370"/>
      <c r="R159" s="371"/>
      <c r="S159" s="109"/>
      <c r="T159" s="109"/>
      <c r="U159" s="369"/>
      <c r="V159" s="109"/>
      <c r="W159" s="109"/>
      <c r="X159" s="369"/>
      <c r="Y159" s="111"/>
      <c r="Z159" s="112"/>
      <c r="AA159" s="112"/>
      <c r="AB159" s="109" t="s">
        <v>163</v>
      </c>
      <c r="AC159" s="196"/>
      <c r="AD159" s="109">
        <v>220000</v>
      </c>
      <c r="AE159" s="113" t="s">
        <v>149</v>
      </c>
      <c r="AF159" s="54"/>
    </row>
    <row r="160" spans="1:33" s="52" customFormat="1" ht="24" customHeight="1" x14ac:dyDescent="0.15">
      <c r="A160" s="101"/>
      <c r="B160" s="101"/>
      <c r="C160" s="115"/>
      <c r="D160" s="310"/>
      <c r="E160" s="310"/>
      <c r="F160" s="310"/>
      <c r="G160" s="310"/>
      <c r="H160" s="310"/>
      <c r="I160" s="310"/>
      <c r="J160" s="310"/>
      <c r="K160" s="310"/>
      <c r="L160" s="310"/>
      <c r="M160" s="310"/>
      <c r="N160" s="157"/>
      <c r="O160" s="365"/>
      <c r="P160" s="365"/>
      <c r="Q160" s="365"/>
      <c r="R160" s="365"/>
      <c r="S160" s="365"/>
      <c r="T160" s="365"/>
      <c r="U160" s="365"/>
      <c r="V160" s="365"/>
      <c r="W160" s="365"/>
      <c r="X160" s="365"/>
      <c r="Y160" s="365"/>
      <c r="Z160" s="365"/>
      <c r="AA160" s="365"/>
      <c r="AB160" s="365" t="s">
        <v>140</v>
      </c>
      <c r="AC160" s="365"/>
      <c r="AD160" s="109">
        <v>291000</v>
      </c>
      <c r="AE160" s="367" t="s">
        <v>149</v>
      </c>
      <c r="AF160" s="53"/>
    </row>
    <row r="161" spans="1:32" s="52" customFormat="1" ht="24" customHeight="1" x14ac:dyDescent="0.15">
      <c r="A161" s="101"/>
      <c r="B161" s="101"/>
      <c r="C161" s="89" t="s">
        <v>153</v>
      </c>
      <c r="D161" s="278">
        <v>520</v>
      </c>
      <c r="E161" s="278">
        <f>SUM(F161:L161)</f>
        <v>400</v>
      </c>
      <c r="F161" s="278">
        <f>SUMIF($AB$162:$AB$163,"보조",$AD$162:$AD$163)/1000</f>
        <v>0</v>
      </c>
      <c r="G161" s="278">
        <f>SUMIF($AB$162:$AB$163,"7종",$AD$162:$AD$163)/1000</f>
        <v>0</v>
      </c>
      <c r="H161" s="278">
        <f>SUMIF($AB$162:$AB$163,"시비",$AD$162:$AD$163)/1000</f>
        <v>0</v>
      </c>
      <c r="I161" s="278">
        <f>SUMIF($AB$162:$AB$163,"후원",$AD$162:$AD$163)/1000</f>
        <v>0</v>
      </c>
      <c r="J161" s="278">
        <f>SUMIF($AB$162:$AB$163,"입소",$AD$162:$AD$163)/1000</f>
        <v>400</v>
      </c>
      <c r="K161" s="278">
        <f>SUMIF($AB$162:$AB$163,"법인",$AD$162:$AD$163)/1000</f>
        <v>0</v>
      </c>
      <c r="L161" s="278">
        <f>SUMIF($AB$162:$AB$163,"잡수",$AD$162:$AD$163)/1000</f>
        <v>0</v>
      </c>
      <c r="M161" s="279">
        <f>E161-D161</f>
        <v>-120</v>
      </c>
      <c r="N161" s="172">
        <f>IF(D161=0,0,M161/D161)</f>
        <v>-0.23076923076923078</v>
      </c>
      <c r="O161" s="243"/>
      <c r="P161" s="245"/>
      <c r="Q161" s="245"/>
      <c r="R161" s="360"/>
      <c r="S161" s="360"/>
      <c r="T161" s="360"/>
      <c r="U161" s="360"/>
      <c r="V161" s="360"/>
      <c r="W161" s="359" t="s">
        <v>273</v>
      </c>
      <c r="X161" s="359"/>
      <c r="Y161" s="359"/>
      <c r="Z161" s="359"/>
      <c r="AA161" s="359"/>
      <c r="AB161" s="359"/>
      <c r="AC161" s="225"/>
      <c r="AD161" s="225">
        <f>SUM(AD162:AD162)</f>
        <v>400000</v>
      </c>
      <c r="AE161" s="226" t="s">
        <v>149</v>
      </c>
      <c r="AF161" s="53"/>
    </row>
    <row r="162" spans="1:32" s="52" customFormat="1" ht="24" customHeight="1" x14ac:dyDescent="0.15">
      <c r="A162" s="101"/>
      <c r="B162" s="101"/>
      <c r="C162" s="101" t="s">
        <v>272</v>
      </c>
      <c r="D162" s="284"/>
      <c r="E162" s="284"/>
      <c r="F162" s="284"/>
      <c r="G162" s="284"/>
      <c r="H162" s="284"/>
      <c r="I162" s="284"/>
      <c r="J162" s="284"/>
      <c r="K162" s="284"/>
      <c r="L162" s="284"/>
      <c r="M162" s="284"/>
      <c r="N162" s="185"/>
      <c r="O162" s="302" t="s">
        <v>260</v>
      </c>
      <c r="P162" s="372"/>
      <c r="Q162" s="372"/>
      <c r="R162" s="373"/>
      <c r="S162" s="303">
        <v>400000</v>
      </c>
      <c r="T162" s="303" t="s">
        <v>149</v>
      </c>
      <c r="U162" s="302" t="s">
        <v>130</v>
      </c>
      <c r="V162" s="303">
        <v>1</v>
      </c>
      <c r="W162" s="303" t="s">
        <v>142</v>
      </c>
      <c r="X162" s="302"/>
      <c r="Y162" s="111"/>
      <c r="Z162" s="304" t="s">
        <v>127</v>
      </c>
      <c r="AA162" s="304"/>
      <c r="AB162" s="303" t="s">
        <v>163</v>
      </c>
      <c r="AC162" s="307"/>
      <c r="AD162" s="303">
        <f>S162*V162</f>
        <v>400000</v>
      </c>
      <c r="AE162" s="309" t="s">
        <v>149</v>
      </c>
      <c r="AF162" s="53"/>
    </row>
    <row r="163" spans="1:32" s="52" customFormat="1" ht="24" customHeight="1" x14ac:dyDescent="0.15">
      <c r="A163" s="101"/>
      <c r="B163" s="101"/>
      <c r="C163" s="101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185"/>
      <c r="O163" s="110"/>
      <c r="P163" s="241"/>
      <c r="Q163" s="241"/>
      <c r="R163" s="334"/>
      <c r="S163" s="109"/>
      <c r="T163" s="108"/>
      <c r="U163" s="108"/>
      <c r="V163" s="109"/>
      <c r="W163" s="110"/>
      <c r="X163" s="109"/>
      <c r="Y163" s="355"/>
      <c r="Z163" s="355"/>
      <c r="AA163" s="355"/>
      <c r="AB163" s="355"/>
      <c r="AC163" s="355"/>
      <c r="AD163" s="374"/>
      <c r="AE163" s="363"/>
      <c r="AF163" s="53"/>
    </row>
    <row r="164" spans="1:32" s="52" customFormat="1" ht="24" customHeight="1" x14ac:dyDescent="0.15">
      <c r="A164" s="101"/>
      <c r="B164" s="101"/>
      <c r="C164" s="89" t="s">
        <v>253</v>
      </c>
      <c r="D164" s="278">
        <v>0</v>
      </c>
      <c r="E164" s="278">
        <f>SUM(F164:L164)</f>
        <v>0</v>
      </c>
      <c r="F164" s="278">
        <f>SUMIF($AB$165:$AB$166,"보조",$AD$165:$AD$166)/1000</f>
        <v>0</v>
      </c>
      <c r="G164" s="278">
        <f>SUMIF($AB$165:$AB$166,"7종",$AD$165:$AD$166)/1000</f>
        <v>0</v>
      </c>
      <c r="H164" s="278">
        <f>SUMIF($AB$165:$AB$166,"시비",$AD$165:$AD$166)/1000</f>
        <v>0</v>
      </c>
      <c r="I164" s="278">
        <f>SUMIF($AB$165:$AB$166,"후원",$AD$165:$AD$166)/1000</f>
        <v>0</v>
      </c>
      <c r="J164" s="278">
        <f>SUMIF($AB$165:$AB$166,"입소",$AD$165:$AD$166)/1000</f>
        <v>0</v>
      </c>
      <c r="K164" s="278">
        <f>SUMIF($AB$165:$AB$166,"법인",$AD$165:$AD$166)/1000</f>
        <v>0</v>
      </c>
      <c r="L164" s="278">
        <f>SUMIF($AB$165:$AB$166,"잡수",$AD$165:$AD$166)/1000</f>
        <v>0</v>
      </c>
      <c r="M164" s="279">
        <f>E164-D164</f>
        <v>0</v>
      </c>
      <c r="N164" s="172">
        <f>IF(D164=0,0,M164/D164)</f>
        <v>0</v>
      </c>
      <c r="O164" s="243"/>
      <c r="P164" s="245"/>
      <c r="Q164" s="245"/>
      <c r="R164" s="360"/>
      <c r="S164" s="360"/>
      <c r="T164" s="360"/>
      <c r="U164" s="360"/>
      <c r="V164" s="360"/>
      <c r="W164" s="359" t="s">
        <v>273</v>
      </c>
      <c r="X164" s="359"/>
      <c r="Y164" s="359"/>
      <c r="Z164" s="359"/>
      <c r="AA164" s="359"/>
      <c r="AB164" s="359"/>
      <c r="AC164" s="225"/>
      <c r="AD164" s="225"/>
      <c r="AE164" s="226" t="s">
        <v>149</v>
      </c>
      <c r="AF164" s="53"/>
    </row>
    <row r="165" spans="1:32" s="52" customFormat="1" ht="24" customHeight="1" x14ac:dyDescent="0.15">
      <c r="A165" s="101"/>
      <c r="B165" s="101"/>
      <c r="C165" s="101" t="s">
        <v>106</v>
      </c>
      <c r="D165" s="284"/>
      <c r="E165" s="284"/>
      <c r="F165" s="284"/>
      <c r="G165" s="284"/>
      <c r="H165" s="284"/>
      <c r="I165" s="284"/>
      <c r="J165" s="284"/>
      <c r="K165" s="284"/>
      <c r="L165" s="284"/>
      <c r="M165" s="284"/>
      <c r="N165" s="185"/>
      <c r="O165" s="110" t="s">
        <v>169</v>
      </c>
      <c r="P165" s="241"/>
      <c r="Q165" s="241"/>
      <c r="R165" s="334"/>
      <c r="S165" s="109"/>
      <c r="T165" s="108"/>
      <c r="U165" s="108"/>
      <c r="V165" s="109"/>
      <c r="W165" s="110"/>
      <c r="X165" s="109"/>
      <c r="Y165" s="355"/>
      <c r="Z165" s="355"/>
      <c r="AA165" s="355"/>
      <c r="AB165" s="355"/>
      <c r="AC165" s="355"/>
      <c r="AD165" s="375"/>
      <c r="AE165" s="363" t="s">
        <v>149</v>
      </c>
      <c r="AF165" s="53"/>
    </row>
    <row r="166" spans="1:32" s="52" customFormat="1" ht="24" customHeight="1" x14ac:dyDescent="0.15">
      <c r="A166" s="101"/>
      <c r="B166" s="101"/>
      <c r="C166" s="115"/>
      <c r="D166" s="310"/>
      <c r="E166" s="310"/>
      <c r="F166" s="310"/>
      <c r="G166" s="310"/>
      <c r="H166" s="310"/>
      <c r="I166" s="310"/>
      <c r="J166" s="310"/>
      <c r="K166" s="310"/>
      <c r="L166" s="310"/>
      <c r="M166" s="310"/>
      <c r="N166" s="157"/>
      <c r="O166" s="168"/>
      <c r="P166" s="280"/>
      <c r="Q166" s="280"/>
      <c r="R166" s="376"/>
      <c r="S166" s="376"/>
      <c r="T166" s="376"/>
      <c r="U166" s="376"/>
      <c r="V166" s="376"/>
      <c r="W166" s="161"/>
      <c r="X166" s="161"/>
      <c r="Y166" s="161"/>
      <c r="Z166" s="161"/>
      <c r="AA166" s="161"/>
      <c r="AB166" s="161"/>
      <c r="AC166" s="159"/>
      <c r="AD166" s="159"/>
      <c r="AE166" s="169"/>
      <c r="AF166" s="53"/>
    </row>
    <row r="167" spans="1:32" s="33" customFormat="1" ht="21" customHeight="1" x14ac:dyDescent="0.15">
      <c r="A167" s="268" t="s">
        <v>160</v>
      </c>
      <c r="B167" s="427" t="s">
        <v>259</v>
      </c>
      <c r="C167" s="428"/>
      <c r="D167" s="319">
        <v>10</v>
      </c>
      <c r="E167" s="319">
        <f t="shared" ref="E167:L167" si="10">SUM(E168)</f>
        <v>12</v>
      </c>
      <c r="F167" s="319">
        <f t="shared" si="10"/>
        <v>12</v>
      </c>
      <c r="G167" s="319">
        <f t="shared" si="10"/>
        <v>0</v>
      </c>
      <c r="H167" s="319">
        <f t="shared" si="10"/>
        <v>0</v>
      </c>
      <c r="I167" s="319">
        <f t="shared" si="10"/>
        <v>0</v>
      </c>
      <c r="J167" s="319">
        <f t="shared" si="10"/>
        <v>0</v>
      </c>
      <c r="K167" s="319">
        <f t="shared" si="10"/>
        <v>0</v>
      </c>
      <c r="L167" s="319">
        <f t="shared" si="10"/>
        <v>0</v>
      </c>
      <c r="M167" s="319">
        <f>E167-D167</f>
        <v>2</v>
      </c>
      <c r="N167" s="320">
        <f>IF(D167=0,0,M167/D167)</f>
        <v>0.2</v>
      </c>
      <c r="O167" s="244" t="s">
        <v>256</v>
      </c>
      <c r="P167" s="286"/>
      <c r="Q167" s="286"/>
      <c r="R167" s="286"/>
      <c r="S167" s="288"/>
      <c r="T167" s="288"/>
      <c r="U167" s="288"/>
      <c r="V167" s="288"/>
      <c r="W167" s="288"/>
      <c r="X167" s="288"/>
      <c r="Y167" s="288"/>
      <c r="Z167" s="288"/>
      <c r="AA167" s="288"/>
      <c r="AB167" s="288"/>
      <c r="AC167" s="288"/>
      <c r="AD167" s="288">
        <f>SUM(AD168)</f>
        <v>12000</v>
      </c>
      <c r="AE167" s="290" t="s">
        <v>149</v>
      </c>
      <c r="AF167" s="27"/>
    </row>
    <row r="168" spans="1:32" s="33" customFormat="1" ht="21" customHeight="1" x14ac:dyDescent="0.15">
      <c r="A168" s="340" t="s">
        <v>148</v>
      </c>
      <c r="B168" s="101" t="s">
        <v>160</v>
      </c>
      <c r="C168" s="101" t="s">
        <v>160</v>
      </c>
      <c r="D168" s="278">
        <v>10</v>
      </c>
      <c r="E168" s="278">
        <f>SUM(F168:L168)</f>
        <v>12</v>
      </c>
      <c r="F168" s="278">
        <f>SUMIF($AB$169:$AB$176,"보조",$AD$169:$AD$176)/1000</f>
        <v>12</v>
      </c>
      <c r="G168" s="278">
        <f>SUMIF($AB$169:$AB$176,"7종",$AD$169:$AD$176)/1000</f>
        <v>0</v>
      </c>
      <c r="H168" s="278">
        <f>SUMIF($AB$169:$AB$176,"시비",$AD$169:$AD$176)/1000</f>
        <v>0</v>
      </c>
      <c r="I168" s="278">
        <f>SUMIF($AB$169:$AB$176,"후원",$AD$169:$AD$176)/1000</f>
        <v>0</v>
      </c>
      <c r="J168" s="278">
        <f>SUMIF($AB$169:$AB$176,"입소",$AD$169:$AD$176)/1000</f>
        <v>0</v>
      </c>
      <c r="K168" s="278">
        <f>SUMIF($AB$169:$AB$176,"법인",$AD$169:$AD$176)/1000</f>
        <v>0</v>
      </c>
      <c r="L168" s="278">
        <f>SUMIF($AB$169:$AB$176,"잡수",$AD$169:$AD$176)/1000</f>
        <v>0</v>
      </c>
      <c r="M168" s="284">
        <f>E168-D168</f>
        <v>2</v>
      </c>
      <c r="N168" s="185">
        <f>IF(D168=0,0,M168/D168)</f>
        <v>0.2</v>
      </c>
      <c r="O168" s="280" t="s">
        <v>182</v>
      </c>
      <c r="P168" s="241"/>
      <c r="Q168" s="241"/>
      <c r="R168" s="241"/>
      <c r="S168" s="241"/>
      <c r="T168" s="242"/>
      <c r="U168" s="242"/>
      <c r="V168" s="242"/>
      <c r="W168" s="242"/>
      <c r="X168" s="242"/>
      <c r="Y168" s="288" t="s">
        <v>156</v>
      </c>
      <c r="Z168" s="281"/>
      <c r="AA168" s="281"/>
      <c r="AB168" s="281"/>
      <c r="AC168" s="282"/>
      <c r="AD168" s="282">
        <f>ROUNDUP(SUM(AD169:AD174),-3)</f>
        <v>12000</v>
      </c>
      <c r="AE168" s="283" t="s">
        <v>149</v>
      </c>
      <c r="AF168" s="27"/>
    </row>
    <row r="169" spans="1:32" ht="21" customHeight="1" x14ac:dyDescent="0.15">
      <c r="A169" s="100"/>
      <c r="B169" s="101" t="s">
        <v>148</v>
      </c>
      <c r="C169" s="101" t="s">
        <v>148</v>
      </c>
      <c r="D169" s="284"/>
      <c r="E169" s="284"/>
      <c r="F169" s="284"/>
      <c r="G169" s="284"/>
      <c r="H169" s="284"/>
      <c r="I169" s="284"/>
      <c r="J169" s="284"/>
      <c r="K169" s="284"/>
      <c r="L169" s="284"/>
      <c r="M169" s="284"/>
      <c r="N169" s="185"/>
      <c r="O169" s="110" t="s">
        <v>188</v>
      </c>
      <c r="P169" s="110"/>
      <c r="Q169" s="110"/>
      <c r="R169" s="110"/>
      <c r="S169" s="109"/>
      <c r="T169" s="109"/>
      <c r="U169" s="109"/>
      <c r="V169" s="109"/>
      <c r="W169" s="109"/>
      <c r="X169" s="109"/>
      <c r="Y169" s="109"/>
      <c r="Z169" s="109"/>
      <c r="AA169" s="109"/>
      <c r="AB169" s="109" t="s">
        <v>110</v>
      </c>
      <c r="AC169" s="109"/>
      <c r="AD169" s="196"/>
      <c r="AE169" s="113" t="s">
        <v>149</v>
      </c>
    </row>
    <row r="170" spans="1:32" ht="21" customHeight="1" x14ac:dyDescent="0.15">
      <c r="A170" s="100"/>
      <c r="B170" s="101"/>
      <c r="C170" s="101"/>
      <c r="D170" s="284"/>
      <c r="E170" s="284"/>
      <c r="F170" s="284"/>
      <c r="G170" s="284"/>
      <c r="H170" s="284"/>
      <c r="I170" s="284"/>
      <c r="J170" s="284"/>
      <c r="K170" s="284"/>
      <c r="L170" s="284"/>
      <c r="M170" s="284"/>
      <c r="N170" s="185"/>
      <c r="O170" s="110" t="s">
        <v>196</v>
      </c>
      <c r="P170" s="110"/>
      <c r="Q170" s="110"/>
      <c r="R170" s="110"/>
      <c r="S170" s="109"/>
      <c r="T170" s="109"/>
      <c r="U170" s="109"/>
      <c r="V170" s="109"/>
      <c r="W170" s="109"/>
      <c r="X170" s="109"/>
      <c r="Y170" s="109"/>
      <c r="Z170" s="109"/>
      <c r="AA170" s="109"/>
      <c r="AB170" s="109" t="s">
        <v>110</v>
      </c>
      <c r="AC170" s="109"/>
      <c r="AD170" s="196">
        <v>12000</v>
      </c>
      <c r="AE170" s="113" t="s">
        <v>149</v>
      </c>
    </row>
    <row r="171" spans="1:32" ht="21" customHeight="1" x14ac:dyDescent="0.15">
      <c r="A171" s="100"/>
      <c r="B171" s="101"/>
      <c r="C171" s="101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185"/>
      <c r="O171" s="110" t="s">
        <v>181</v>
      </c>
      <c r="P171" s="110"/>
      <c r="Q171" s="110"/>
      <c r="R171" s="110"/>
      <c r="S171" s="109"/>
      <c r="T171" s="109"/>
      <c r="U171" s="109"/>
      <c r="V171" s="109"/>
      <c r="W171" s="109"/>
      <c r="X171" s="109"/>
      <c r="Y171" s="109"/>
      <c r="Z171" s="109"/>
      <c r="AA171" s="109"/>
      <c r="AB171" s="109" t="s">
        <v>110</v>
      </c>
      <c r="AC171" s="109"/>
      <c r="AD171" s="196">
        <v>0</v>
      </c>
      <c r="AE171" s="113" t="s">
        <v>149</v>
      </c>
    </row>
    <row r="172" spans="1:32" ht="21" customHeight="1" x14ac:dyDescent="0.15">
      <c r="A172" s="100"/>
      <c r="B172" s="101"/>
      <c r="C172" s="101"/>
      <c r="D172" s="284"/>
      <c r="E172" s="284"/>
      <c r="F172" s="284"/>
      <c r="G172" s="284"/>
      <c r="H172" s="284"/>
      <c r="I172" s="284"/>
      <c r="J172" s="284"/>
      <c r="K172" s="284"/>
      <c r="L172" s="284"/>
      <c r="M172" s="284"/>
      <c r="N172" s="185"/>
      <c r="O172" s="110" t="s">
        <v>32</v>
      </c>
      <c r="P172" s="110"/>
      <c r="Q172" s="110"/>
      <c r="R172" s="110"/>
      <c r="S172" s="109"/>
      <c r="T172" s="109"/>
      <c r="U172" s="109"/>
      <c r="V172" s="109"/>
      <c r="W172" s="109"/>
      <c r="X172" s="109"/>
      <c r="Y172" s="109"/>
      <c r="Z172" s="109"/>
      <c r="AA172" s="109"/>
      <c r="AB172" s="109" t="s">
        <v>113</v>
      </c>
      <c r="AC172" s="109"/>
      <c r="AD172" s="196">
        <v>0</v>
      </c>
      <c r="AE172" s="113" t="s">
        <v>149</v>
      </c>
    </row>
    <row r="173" spans="1:32" ht="21" customHeight="1" x14ac:dyDescent="0.15">
      <c r="A173" s="100"/>
      <c r="B173" s="101"/>
      <c r="C173" s="101"/>
      <c r="D173" s="284"/>
      <c r="E173" s="284"/>
      <c r="F173" s="284"/>
      <c r="G173" s="284"/>
      <c r="H173" s="284"/>
      <c r="I173" s="284"/>
      <c r="J173" s="284"/>
      <c r="K173" s="284"/>
      <c r="L173" s="284"/>
      <c r="M173" s="284"/>
      <c r="N173" s="185"/>
      <c r="O173" s="110" t="s">
        <v>203</v>
      </c>
      <c r="P173" s="110"/>
      <c r="Q173" s="110"/>
      <c r="R173" s="110"/>
      <c r="S173" s="109"/>
      <c r="T173" s="109"/>
      <c r="U173" s="109"/>
      <c r="V173" s="109"/>
      <c r="W173" s="109"/>
      <c r="X173" s="109"/>
      <c r="Y173" s="109"/>
      <c r="Z173" s="109"/>
      <c r="AA173" s="109"/>
      <c r="AB173" s="109" t="s">
        <v>113</v>
      </c>
      <c r="AC173" s="109"/>
      <c r="AD173" s="196">
        <v>0</v>
      </c>
      <c r="AE173" s="113" t="s">
        <v>149</v>
      </c>
    </row>
    <row r="174" spans="1:32" ht="21" customHeight="1" x14ac:dyDescent="0.15">
      <c r="A174" s="100"/>
      <c r="B174" s="101"/>
      <c r="C174" s="101"/>
      <c r="D174" s="284"/>
      <c r="E174" s="284"/>
      <c r="F174" s="284"/>
      <c r="G174" s="284"/>
      <c r="H174" s="284"/>
      <c r="I174" s="284"/>
      <c r="J174" s="284"/>
      <c r="K174" s="284"/>
      <c r="L174" s="284"/>
      <c r="M174" s="284"/>
      <c r="N174" s="185"/>
      <c r="O174" s="110" t="s">
        <v>183</v>
      </c>
      <c r="P174" s="110"/>
      <c r="Q174" s="110"/>
      <c r="R174" s="110"/>
      <c r="S174" s="109"/>
      <c r="T174" s="109"/>
      <c r="U174" s="109"/>
      <c r="V174" s="109"/>
      <c r="W174" s="109"/>
      <c r="X174" s="109"/>
      <c r="Y174" s="109"/>
      <c r="Z174" s="109"/>
      <c r="AA174" s="109"/>
      <c r="AB174" s="109" t="s">
        <v>146</v>
      </c>
      <c r="AC174" s="109"/>
      <c r="AD174" s="196">
        <v>0</v>
      </c>
      <c r="AE174" s="113" t="s">
        <v>149</v>
      </c>
    </row>
    <row r="175" spans="1:32" ht="21" customHeight="1" x14ac:dyDescent="0.15">
      <c r="A175" s="100"/>
      <c r="B175" s="101"/>
      <c r="C175" s="102"/>
      <c r="D175" s="284"/>
      <c r="E175" s="284"/>
      <c r="F175" s="284"/>
      <c r="G175" s="284"/>
      <c r="H175" s="284"/>
      <c r="I175" s="284"/>
      <c r="J175" s="284"/>
      <c r="K175" s="284"/>
      <c r="L175" s="284"/>
      <c r="M175" s="284"/>
      <c r="N175" s="185"/>
      <c r="O175" s="110" t="s">
        <v>185</v>
      </c>
      <c r="P175" s="110"/>
      <c r="Q175" s="110"/>
      <c r="R175" s="110"/>
      <c r="S175" s="109"/>
      <c r="T175" s="109"/>
      <c r="U175" s="109"/>
      <c r="V175" s="109"/>
      <c r="W175" s="109"/>
      <c r="X175" s="109"/>
      <c r="Y175" s="109"/>
      <c r="Z175" s="109"/>
      <c r="AA175" s="109"/>
      <c r="AB175" s="109" t="s">
        <v>146</v>
      </c>
      <c r="AC175" s="109"/>
      <c r="AD175" s="196"/>
      <c r="AE175" s="113"/>
    </row>
    <row r="176" spans="1:32" s="51" customFormat="1" ht="21" customHeight="1" x14ac:dyDescent="0.15">
      <c r="A176" s="100"/>
      <c r="B176" s="115"/>
      <c r="C176" s="102"/>
      <c r="D176" s="284"/>
      <c r="E176" s="284"/>
      <c r="F176" s="284"/>
      <c r="G176" s="284"/>
      <c r="H176" s="284"/>
      <c r="I176" s="284"/>
      <c r="J176" s="284"/>
      <c r="K176" s="284"/>
      <c r="L176" s="284"/>
      <c r="M176" s="284"/>
      <c r="N176" s="185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  <c r="AC176" s="110"/>
      <c r="AD176" s="109"/>
      <c r="AE176" s="113"/>
      <c r="AF176" s="34"/>
    </row>
    <row r="177" spans="1:32" s="33" customFormat="1" ht="21" customHeight="1" x14ac:dyDescent="0.15">
      <c r="A177" s="88" t="s">
        <v>138</v>
      </c>
      <c r="B177" s="427" t="s">
        <v>259</v>
      </c>
      <c r="C177" s="428"/>
      <c r="D177" s="319">
        <v>0</v>
      </c>
      <c r="E177" s="319">
        <f t="shared" ref="E177:L177" si="11">E178</f>
        <v>0</v>
      </c>
      <c r="F177" s="319">
        <f t="shared" si="11"/>
        <v>0</v>
      </c>
      <c r="G177" s="319">
        <f t="shared" si="11"/>
        <v>0</v>
      </c>
      <c r="H177" s="319">
        <f t="shared" si="11"/>
        <v>0</v>
      </c>
      <c r="I177" s="319">
        <f t="shared" si="11"/>
        <v>0</v>
      </c>
      <c r="J177" s="319">
        <f t="shared" si="11"/>
        <v>0</v>
      </c>
      <c r="K177" s="319">
        <f t="shared" si="11"/>
        <v>0</v>
      </c>
      <c r="L177" s="319">
        <f t="shared" si="11"/>
        <v>0</v>
      </c>
      <c r="M177" s="319">
        <f>E177-D177</f>
        <v>0</v>
      </c>
      <c r="N177" s="320">
        <f>IF(D177=0,0,M177/D177)</f>
        <v>0</v>
      </c>
      <c r="O177" s="286" t="s">
        <v>138</v>
      </c>
      <c r="P177" s="286"/>
      <c r="Q177" s="286"/>
      <c r="R177" s="286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8">
        <f>SUM(AD178)</f>
        <v>0</v>
      </c>
      <c r="AE177" s="290" t="s">
        <v>149</v>
      </c>
      <c r="AF177" s="27"/>
    </row>
    <row r="178" spans="1:32" s="33" customFormat="1" ht="21" customHeight="1" x14ac:dyDescent="0.15">
      <c r="A178" s="100"/>
      <c r="B178" s="101" t="s">
        <v>138</v>
      </c>
      <c r="C178" s="101" t="s">
        <v>138</v>
      </c>
      <c r="D178" s="278">
        <v>0</v>
      </c>
      <c r="E178" s="278">
        <f>SUM(F178:L178)</f>
        <v>0</v>
      </c>
      <c r="F178" s="278">
        <f>SUMIF($AB$179:$AB$179,"보조",$AD$179:$AD$179)/1000</f>
        <v>0</v>
      </c>
      <c r="G178" s="278">
        <f>SUMIF($AB$179:$AB$179,"7종",$AD$179:$AD$179)/1000</f>
        <v>0</v>
      </c>
      <c r="H178" s="278">
        <f>SUMIF($AB$179:$AB$179,"시비",$AD$179:$AD$179)/1000</f>
        <v>0</v>
      </c>
      <c r="I178" s="278">
        <f>SUMIF($AB$179:$AB$179,"후원",$AD$179:$AD$179)/1000</f>
        <v>0</v>
      </c>
      <c r="J178" s="278">
        <f>SUMIF($AB$179:$AB$179,"입소",$AD$179:$AD$179)/1000</f>
        <v>0</v>
      </c>
      <c r="K178" s="278">
        <f>SUMIF($AB$179:$AB$179,"법인",$AD$179:$AD$179)/1000</f>
        <v>0</v>
      </c>
      <c r="L178" s="278">
        <f>SUMIF($AB$179:$AB$179,"잡수",$AD$179:$AD$179)/1000</f>
        <v>0</v>
      </c>
      <c r="M178" s="284">
        <f>E178-D178</f>
        <v>0</v>
      </c>
      <c r="N178" s="185">
        <f>IF(D178=0,0,M178/D178)</f>
        <v>0</v>
      </c>
      <c r="O178" s="280" t="s">
        <v>275</v>
      </c>
      <c r="P178" s="241"/>
      <c r="Q178" s="241"/>
      <c r="R178" s="241"/>
      <c r="S178" s="241"/>
      <c r="T178" s="242"/>
      <c r="U178" s="242"/>
      <c r="V178" s="242"/>
      <c r="W178" s="242"/>
      <c r="X178" s="242"/>
      <c r="Y178" s="288" t="s">
        <v>156</v>
      </c>
      <c r="Z178" s="281"/>
      <c r="AA178" s="281"/>
      <c r="AB178" s="281"/>
      <c r="AC178" s="282"/>
      <c r="AD178" s="282">
        <v>0</v>
      </c>
      <c r="AE178" s="283" t="s">
        <v>149</v>
      </c>
      <c r="AF178" s="27"/>
    </row>
    <row r="179" spans="1:32" s="27" customFormat="1" ht="21" customHeight="1" x14ac:dyDescent="0.15">
      <c r="A179" s="377"/>
      <c r="B179" s="101"/>
      <c r="C179" s="101"/>
      <c r="D179" s="284"/>
      <c r="E179" s="284"/>
      <c r="F179" s="284"/>
      <c r="G179" s="284"/>
      <c r="H179" s="284"/>
      <c r="I179" s="284"/>
      <c r="J179" s="284"/>
      <c r="K179" s="284"/>
      <c r="L179" s="284"/>
      <c r="M179" s="284"/>
      <c r="N179" s="185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  <c r="AA179" s="253"/>
      <c r="AB179" s="253"/>
      <c r="AC179" s="253"/>
      <c r="AD179" s="253"/>
      <c r="AE179" s="378"/>
    </row>
    <row r="180" spans="1:32" s="33" customFormat="1" ht="21" customHeight="1" x14ac:dyDescent="0.15">
      <c r="A180" s="88" t="s">
        <v>104</v>
      </c>
      <c r="B180" s="425" t="s">
        <v>259</v>
      </c>
      <c r="C180" s="426"/>
      <c r="D180" s="379">
        <v>9</v>
      </c>
      <c r="E180" s="379">
        <f t="shared" ref="E180:L180" si="12">SUM(E181)</f>
        <v>8</v>
      </c>
      <c r="F180" s="379">
        <f t="shared" si="12"/>
        <v>0</v>
      </c>
      <c r="G180" s="379">
        <f t="shared" si="12"/>
        <v>0</v>
      </c>
      <c r="H180" s="379">
        <f t="shared" si="12"/>
        <v>0</v>
      </c>
      <c r="I180" s="379">
        <f t="shared" si="12"/>
        <v>1</v>
      </c>
      <c r="J180" s="379">
        <f t="shared" si="12"/>
        <v>5</v>
      </c>
      <c r="K180" s="379">
        <f t="shared" si="12"/>
        <v>1</v>
      </c>
      <c r="L180" s="379">
        <f t="shared" si="12"/>
        <v>1</v>
      </c>
      <c r="M180" s="379">
        <f>E180-D180</f>
        <v>-1</v>
      </c>
      <c r="N180" s="380">
        <f>IF(D180=0,0,M180/D180)</f>
        <v>-0.1111111111111111</v>
      </c>
      <c r="O180" s="381" t="s">
        <v>104</v>
      </c>
      <c r="P180" s="382"/>
      <c r="Q180" s="382"/>
      <c r="R180" s="382"/>
      <c r="S180" s="383"/>
      <c r="T180" s="383"/>
      <c r="U180" s="383"/>
      <c r="V180" s="383"/>
      <c r="W180" s="383"/>
      <c r="X180" s="383"/>
      <c r="Y180" s="383"/>
      <c r="Z180" s="383"/>
      <c r="AA180" s="383"/>
      <c r="AB180" s="383"/>
      <c r="AC180" s="383"/>
      <c r="AD180" s="383">
        <f>AD181</f>
        <v>8000</v>
      </c>
      <c r="AE180" s="384" t="s">
        <v>149</v>
      </c>
      <c r="AF180" s="27"/>
    </row>
    <row r="181" spans="1:32" s="33" customFormat="1" ht="21" customHeight="1" x14ac:dyDescent="0.15">
      <c r="A181" s="100"/>
      <c r="B181" s="101" t="s">
        <v>104</v>
      </c>
      <c r="C181" s="101" t="s">
        <v>104</v>
      </c>
      <c r="D181" s="278">
        <v>9</v>
      </c>
      <c r="E181" s="278">
        <f>SUM(F181:L181)</f>
        <v>8</v>
      </c>
      <c r="F181" s="278">
        <f>SUMIF($AB$182:$AB$186,"보조",$AD$182:$AD$186)/1000</f>
        <v>0</v>
      </c>
      <c r="G181" s="278">
        <f>SUMIF($AB$182:$AB$186,"7종",$AD$182:$AD$186)/1000</f>
        <v>0</v>
      </c>
      <c r="H181" s="278">
        <f>SUMIF($AB$182:$AB$186,"시비",$AD$182:$AD$186)/1000</f>
        <v>0</v>
      </c>
      <c r="I181" s="278">
        <f>SUMIF($AB$182:$AB$186,"후원",$AD$182:$AD$186)/1000</f>
        <v>1</v>
      </c>
      <c r="J181" s="278">
        <f>SUMIF($AB$182:$AB$186,"입소",$AD$182:$AD$186)/1000</f>
        <v>5</v>
      </c>
      <c r="K181" s="278">
        <f>SUMIF($AB$182:$AB$186,"법인",$AD$182:$AD$186)/1000</f>
        <v>1</v>
      </c>
      <c r="L181" s="278">
        <f>SUMIF($AB$182:$AB$186,"잡수",$AD$182:$AD$186)/1000</f>
        <v>1</v>
      </c>
      <c r="M181" s="284">
        <f>E181-D181</f>
        <v>-1</v>
      </c>
      <c r="N181" s="185">
        <f>IF(D181=0,0,M181/D181)</f>
        <v>-0.1111111111111111</v>
      </c>
      <c r="O181" s="280" t="s">
        <v>261</v>
      </c>
      <c r="P181" s="241"/>
      <c r="Q181" s="241"/>
      <c r="R181" s="241"/>
      <c r="S181" s="241"/>
      <c r="T181" s="242"/>
      <c r="U181" s="242"/>
      <c r="V181" s="242"/>
      <c r="W181" s="242"/>
      <c r="X181" s="242"/>
      <c r="Y181" s="288" t="s">
        <v>156</v>
      </c>
      <c r="Z181" s="281"/>
      <c r="AA181" s="281"/>
      <c r="AB181" s="281"/>
      <c r="AC181" s="282"/>
      <c r="AD181" s="282">
        <f>SUM(AD182:AD185)</f>
        <v>8000</v>
      </c>
      <c r="AE181" s="283" t="s">
        <v>149</v>
      </c>
      <c r="AF181" s="27"/>
    </row>
    <row r="182" spans="1:32" s="33" customFormat="1" ht="21" customHeight="1" x14ac:dyDescent="0.15">
      <c r="A182" s="100"/>
      <c r="B182" s="101"/>
      <c r="C182" s="101"/>
      <c r="D182" s="284"/>
      <c r="E182" s="284"/>
      <c r="F182" s="284"/>
      <c r="G182" s="284"/>
      <c r="H182" s="284"/>
      <c r="I182" s="284"/>
      <c r="J182" s="284"/>
      <c r="K182" s="284"/>
      <c r="L182" s="284"/>
      <c r="M182" s="284"/>
      <c r="N182" s="185"/>
      <c r="O182" s="110" t="s">
        <v>178</v>
      </c>
      <c r="P182" s="110"/>
      <c r="Q182" s="110"/>
      <c r="R182" s="110"/>
      <c r="S182" s="110"/>
      <c r="T182" s="109"/>
      <c r="U182" s="109"/>
      <c r="V182" s="109"/>
      <c r="W182" s="109"/>
      <c r="X182" s="109"/>
      <c r="Y182" s="109"/>
      <c r="Z182" s="109"/>
      <c r="AA182" s="109"/>
      <c r="AB182" s="109" t="s">
        <v>136</v>
      </c>
      <c r="AC182" s="196"/>
      <c r="AD182" s="196">
        <v>1000</v>
      </c>
      <c r="AE182" s="113" t="s">
        <v>149</v>
      </c>
      <c r="AF182" s="29"/>
    </row>
    <row r="183" spans="1:32" s="33" customFormat="1" ht="21" customHeight="1" x14ac:dyDescent="0.15">
      <c r="A183" s="100"/>
      <c r="B183" s="101"/>
      <c r="C183" s="101"/>
      <c r="D183" s="284"/>
      <c r="E183" s="284"/>
      <c r="F183" s="284"/>
      <c r="G183" s="284"/>
      <c r="H183" s="284"/>
      <c r="I183" s="284"/>
      <c r="J183" s="284"/>
      <c r="K183" s="284"/>
      <c r="L183" s="284"/>
      <c r="M183" s="284"/>
      <c r="N183" s="185"/>
      <c r="O183" s="110" t="s">
        <v>10</v>
      </c>
      <c r="P183" s="110"/>
      <c r="Q183" s="110"/>
      <c r="R183" s="110"/>
      <c r="S183" s="110"/>
      <c r="T183" s="109"/>
      <c r="U183" s="109"/>
      <c r="V183" s="109"/>
      <c r="W183" s="109"/>
      <c r="X183" s="109"/>
      <c r="Y183" s="109"/>
      <c r="Z183" s="109"/>
      <c r="AA183" s="109"/>
      <c r="AB183" s="109" t="s">
        <v>163</v>
      </c>
      <c r="AC183" s="196"/>
      <c r="AD183" s="196">
        <v>5000</v>
      </c>
      <c r="AE183" s="113" t="s">
        <v>149</v>
      </c>
      <c r="AF183" s="29"/>
    </row>
    <row r="184" spans="1:32" s="33" customFormat="1" ht="21" customHeight="1" x14ac:dyDescent="0.15">
      <c r="A184" s="100"/>
      <c r="B184" s="101"/>
      <c r="C184" s="101"/>
      <c r="D184" s="284"/>
      <c r="E184" s="284"/>
      <c r="F184" s="284"/>
      <c r="G184" s="284"/>
      <c r="H184" s="284"/>
      <c r="I184" s="284"/>
      <c r="J184" s="284"/>
      <c r="K184" s="284"/>
      <c r="L184" s="284"/>
      <c r="M184" s="284"/>
      <c r="N184" s="185"/>
      <c r="O184" s="110" t="s">
        <v>49</v>
      </c>
      <c r="P184" s="110"/>
      <c r="Q184" s="110"/>
      <c r="R184" s="110"/>
      <c r="S184" s="110"/>
      <c r="T184" s="109"/>
      <c r="U184" s="109"/>
      <c r="V184" s="109"/>
      <c r="W184" s="109"/>
      <c r="X184" s="109"/>
      <c r="Y184" s="109"/>
      <c r="Z184" s="109"/>
      <c r="AA184" s="109"/>
      <c r="AB184" s="109" t="s">
        <v>140</v>
      </c>
      <c r="AC184" s="196"/>
      <c r="AD184" s="196">
        <v>1000</v>
      </c>
      <c r="AE184" s="113" t="s">
        <v>149</v>
      </c>
      <c r="AF184" s="29"/>
    </row>
    <row r="185" spans="1:32" s="33" customFormat="1" ht="21" customHeight="1" x14ac:dyDescent="0.15">
      <c r="A185" s="100"/>
      <c r="B185" s="101"/>
      <c r="C185" s="101"/>
      <c r="D185" s="284"/>
      <c r="E185" s="284"/>
      <c r="F185" s="284"/>
      <c r="G185" s="284"/>
      <c r="H185" s="284"/>
      <c r="I185" s="284"/>
      <c r="J185" s="284"/>
      <c r="K185" s="284"/>
      <c r="L185" s="284"/>
      <c r="M185" s="284"/>
      <c r="N185" s="185"/>
      <c r="O185" s="110" t="s">
        <v>5</v>
      </c>
      <c r="P185" s="110"/>
      <c r="Q185" s="110"/>
      <c r="R185" s="110"/>
      <c r="S185" s="110"/>
      <c r="T185" s="109"/>
      <c r="U185" s="109"/>
      <c r="V185" s="109"/>
      <c r="W185" s="109"/>
      <c r="X185" s="109"/>
      <c r="Y185" s="109"/>
      <c r="Z185" s="109"/>
      <c r="AA185" s="109"/>
      <c r="AB185" s="109" t="s">
        <v>121</v>
      </c>
      <c r="AC185" s="196"/>
      <c r="AD185" s="196">
        <v>1000</v>
      </c>
      <c r="AE185" s="113" t="s">
        <v>149</v>
      </c>
      <c r="AF185" s="29"/>
    </row>
    <row r="186" spans="1:32" s="27" customFormat="1" ht="21" customHeight="1" x14ac:dyDescent="0.15">
      <c r="A186" s="377"/>
      <c r="B186" s="385"/>
      <c r="C186" s="385"/>
      <c r="D186" s="386"/>
      <c r="E186" s="386"/>
      <c r="F186" s="386"/>
      <c r="G186" s="386"/>
      <c r="H186" s="386"/>
      <c r="I186" s="386"/>
      <c r="J186" s="386"/>
      <c r="K186" s="386"/>
      <c r="L186" s="386"/>
      <c r="M186" s="386"/>
      <c r="N186" s="387"/>
      <c r="O186" s="253"/>
      <c r="P186" s="253"/>
      <c r="Q186" s="253"/>
      <c r="R186" s="253"/>
      <c r="S186" s="254"/>
      <c r="T186" s="254"/>
      <c r="U186" s="254"/>
      <c r="V186" s="254"/>
      <c r="W186" s="254"/>
      <c r="X186" s="254"/>
      <c r="Y186" s="254"/>
      <c r="Z186" s="254"/>
      <c r="AA186" s="254"/>
      <c r="AB186" s="254"/>
      <c r="AC186" s="254"/>
      <c r="AD186" s="254"/>
      <c r="AE186" s="256"/>
    </row>
    <row r="187" spans="1:32" ht="21" customHeight="1" x14ac:dyDescent="0.15">
      <c r="N187" s="48"/>
    </row>
    <row r="188" spans="1:32" ht="21" customHeight="1" x14ac:dyDescent="0.15">
      <c r="E188" s="50"/>
      <c r="F188" s="50"/>
      <c r="N188" s="48"/>
    </row>
    <row r="189" spans="1:32" ht="21" customHeight="1" x14ac:dyDescent="0.15">
      <c r="E189" s="50"/>
      <c r="F189" s="50"/>
      <c r="N189" s="48"/>
    </row>
    <row r="190" spans="1:32" ht="21" customHeight="1" x14ac:dyDescent="0.15">
      <c r="F190" s="50"/>
      <c r="N190" s="48"/>
    </row>
    <row r="191" spans="1:32" ht="21" customHeight="1" x14ac:dyDescent="0.15">
      <c r="E191" s="50"/>
      <c r="F191" s="50"/>
      <c r="N191" s="48"/>
    </row>
    <row r="192" spans="1:32" ht="21" customHeight="1" x14ac:dyDescent="0.15">
      <c r="E192" s="50"/>
      <c r="F192" s="50"/>
      <c r="N192" s="48"/>
    </row>
    <row r="193" spans="5:6" ht="21" customHeight="1" x14ac:dyDescent="0.15">
      <c r="E193" s="50"/>
      <c r="F193" s="50"/>
    </row>
  </sheetData>
  <mergeCells count="15">
    <mergeCell ref="A1:E1"/>
    <mergeCell ref="O2:AE3"/>
    <mergeCell ref="V96:W96"/>
    <mergeCell ref="V65:W65"/>
    <mergeCell ref="B5:C5"/>
    <mergeCell ref="A4:C4"/>
    <mergeCell ref="M2:N2"/>
    <mergeCell ref="A2:C2"/>
    <mergeCell ref="D2:D3"/>
    <mergeCell ref="E2:L2"/>
    <mergeCell ref="B180:C180"/>
    <mergeCell ref="B177:C177"/>
    <mergeCell ref="B167:C167"/>
    <mergeCell ref="B114:C114"/>
    <mergeCell ref="B100:C100"/>
  </mergeCells>
  <phoneticPr fontId="29" type="noConversion"/>
  <printOptions horizontalCentered="1"/>
  <pageMargins left="0.19666667282581329" right="0.19666667282581329" top="0.35430556535720825" bottom="0.35430556535720825" header="0.15722222626209259" footer="0.15722222626209259"/>
  <pageSetup paperSize="9" scale="61" fitToHeight="0" orientation="landscape" r:id="rId1"/>
  <headerFooter>
    <oddFooter>&amp;C&amp;"돋움,Regular"&amp;P/&amp;N&amp;R&amp;"돋움,Regular"공동생활가정 바르나바의 집</oddFooter>
  </headerFooter>
  <rowBreaks count="1" manualBreakCount="1">
    <brk id="42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6</vt:i4>
      </vt:variant>
    </vt:vector>
  </HeadingPairs>
  <TitlesOfParts>
    <vt:vector size="9" baseType="lpstr">
      <vt:lpstr>세입세출총괄표</vt:lpstr>
      <vt:lpstr>세입</vt:lpstr>
      <vt:lpstr>세출</vt:lpstr>
      <vt:lpstr>세입!Print_Area</vt:lpstr>
      <vt:lpstr>세입세출총괄표!Print_Area</vt:lpstr>
      <vt:lpstr>세입!Print_Titles</vt:lpstr>
      <vt:lpstr>세출!Print_Titles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마르따의집</dc:creator>
  <cp:lastModifiedBy>마르따의집</cp:lastModifiedBy>
  <cp:revision>3</cp:revision>
  <cp:lastPrinted>2021-10-02T14:45:20Z</cp:lastPrinted>
  <dcterms:created xsi:type="dcterms:W3CDTF">2003-12-18T04:11:57Z</dcterms:created>
  <dcterms:modified xsi:type="dcterms:W3CDTF">2021-11-05T04:36:18Z</dcterms:modified>
  <cp:version>1100.0100.01</cp:version>
</cp:coreProperties>
</file>